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28040" windowHeight="12330" activeTab="2"/>
  </bookViews>
  <sheets>
    <sheet name="補修単価比較表" sheetId="1" r:id="rId1"/>
    <sheet name="架替費用比較表" sheetId="2" r:id="rId2"/>
    <sheet name="補修費・架替費の計算式" sheetId="3" r:id="rId3"/>
    <sheet name="項目毎・橋長毎費用" sheetId="4" r:id="rId4"/>
  </sheets>
  <definedNames>
    <definedName name="_xlnm.Print_Area" localSheetId="1">'架替費用比較表'!$A$1:$G$10</definedName>
    <definedName name="_xlnm.Print_Area" localSheetId="3">'項目毎・橋長毎費用'!$A$1:$Q$142</definedName>
    <definedName name="_xlnm.Print_Area" localSheetId="0">'補修単価比較表'!$A$1:$K$30</definedName>
  </definedNames>
  <calcPr fullCalcOnLoad="1"/>
</workbook>
</file>

<file path=xl/sharedStrings.xml><?xml version="1.0" encoding="utf-8"?>
<sst xmlns="http://schemas.openxmlformats.org/spreadsheetml/2006/main" count="382" uniqueCount="219">
  <si>
    <t>塗装塗替</t>
  </si>
  <si>
    <t>舗装打替</t>
  </si>
  <si>
    <t>単位</t>
  </si>
  <si>
    <t>m</t>
  </si>
  <si>
    <t>項目</t>
  </si>
  <si>
    <t>旧橋撤去費用</t>
  </si>
  <si>
    <t>旧橋撤去中の仮橋設置費用</t>
  </si>
  <si>
    <t>新橋架設費用</t>
  </si>
  <si>
    <t>床版と地覆は含まない</t>
  </si>
  <si>
    <t>当て板補強</t>
  </si>
  <si>
    <t>条件</t>
  </si>
  <si>
    <t>千円/単位</t>
  </si>
  <si>
    <t>足場施工</t>
  </si>
  <si>
    <t>条件不明</t>
  </si>
  <si>
    <t>-</t>
  </si>
  <si>
    <t>基</t>
  </si>
  <si>
    <t>橋建橋</t>
  </si>
  <si>
    <t>床版</t>
  </si>
  <si>
    <t>取替　条件不明</t>
  </si>
  <si>
    <t>伸縮装置</t>
  </si>
  <si>
    <t>取替　ゴムジョイント→ゴムジョイント</t>
  </si>
  <si>
    <t>高欄</t>
  </si>
  <si>
    <t>モデル橋全体</t>
  </si>
  <si>
    <t>モデル橋全体</t>
  </si>
  <si>
    <t>単価</t>
  </si>
  <si>
    <t>橋面防水</t>
  </si>
  <si>
    <t>取替　可動ゴム支承</t>
  </si>
  <si>
    <t>旧塗装系→Rc-1</t>
  </si>
  <si>
    <t>旧塗装系→Rd-Ⅲ,Ra-Ⅲ</t>
  </si>
  <si>
    <t>支承</t>
  </si>
  <si>
    <t>取替　鋼製フィンガー→製品ジョイント</t>
  </si>
  <si>
    <t>取替　鋼製フィンガー→ゴムジョイント</t>
  </si>
  <si>
    <t>※平均単価算出時は赤文字の数値は除く</t>
  </si>
  <si>
    <t>平均</t>
  </si>
  <si>
    <t>取替　鋼製→鋼製</t>
  </si>
  <si>
    <t>取替　アルミ→アルミ</t>
  </si>
  <si>
    <t>吊り足場(朝顔、板張ｼｰﾄ防護付き)</t>
  </si>
  <si>
    <t>床版防水</t>
  </si>
  <si>
    <t>塗装塗替</t>
  </si>
  <si>
    <t>床版打替</t>
  </si>
  <si>
    <t>舗装打替</t>
  </si>
  <si>
    <t>支承取替</t>
  </si>
  <si>
    <t>伸縮取替</t>
  </si>
  <si>
    <t>高欄取替</t>
  </si>
  <si>
    <t>当て板補強</t>
  </si>
  <si>
    <t>足場施工</t>
  </si>
  <si>
    <t>項目</t>
  </si>
  <si>
    <t>単位</t>
  </si>
  <si>
    <t>単価</t>
  </si>
  <si>
    <t>千円/ｍ2</t>
  </si>
  <si>
    <t>千円/基</t>
  </si>
  <si>
    <t>千円/ｍ</t>
  </si>
  <si>
    <t>ケース①</t>
  </si>
  <si>
    <t>ケース②</t>
  </si>
  <si>
    <t>ケース③</t>
  </si>
  <si>
    <t>ケース④</t>
  </si>
  <si>
    <t>ケース⑤</t>
  </si>
  <si>
    <t>ケース⑥</t>
  </si>
  <si>
    <t>ケース⑦</t>
  </si>
  <si>
    <t>ケース⑧</t>
  </si>
  <si>
    <t>ケース⑨</t>
  </si>
  <si>
    <t>ケース⑩</t>
  </si>
  <si>
    <t>数量(基)</t>
  </si>
  <si>
    <t>数量(ｍ)</t>
  </si>
  <si>
    <t>補修費(千円)</t>
  </si>
  <si>
    <t>Total</t>
  </si>
  <si>
    <t>橋長(m)</t>
  </si>
  <si>
    <t>ケース⑪</t>
  </si>
  <si>
    <t>ケース⑫</t>
  </si>
  <si>
    <t>ケース⑬</t>
  </si>
  <si>
    <t>ケース⑭</t>
  </si>
  <si>
    <t>※ 補修項目：全項目</t>
  </si>
  <si>
    <t>①塗装塗替</t>
  </si>
  <si>
    <t>②床版打替</t>
  </si>
  <si>
    <t>③床版防水</t>
  </si>
  <si>
    <t>④舗装打替</t>
  </si>
  <si>
    <t>⑤支承取替</t>
  </si>
  <si>
    <t>⑥伸縮取替</t>
  </si>
  <si>
    <t>⑦高欄取替</t>
  </si>
  <si>
    <t>⑧当て板補強</t>
  </si>
  <si>
    <t>⑨足場施工</t>
  </si>
  <si>
    <t>撤去費</t>
  </si>
  <si>
    <t>仮橋設置費用</t>
  </si>
  <si>
    <t>架替費計</t>
  </si>
  <si>
    <t>※ 補修項目：塗装塗替+床版打替+床版防水+舗装打替+高欄取替+当て板補強+足場施工</t>
  </si>
  <si>
    <t>①+②+③+④+⑦+⑧+⑨</t>
  </si>
  <si>
    <t>※ 補修項目：塗装塗替+床版打替+床版防水+舗装打替+伸縮取替+高欄取替+当て板補強+足場施工</t>
  </si>
  <si>
    <t>①+②+③+④+⑥+⑦+⑧+⑨</t>
  </si>
  <si>
    <t>※ 補修項目：塗装塗替+床版打替+床版防水+舗装打替+支承取替+高欄取替+当て板補強+足場施工</t>
  </si>
  <si>
    <t>①+②+③+④+⑤+⑦+⑧+⑨</t>
  </si>
  <si>
    <t>※ 撤去費用・仮設費用は国総研データより読み取り平均化したもの。</t>
  </si>
  <si>
    <t>新設費</t>
  </si>
  <si>
    <t>Max</t>
  </si>
  <si>
    <t>Min</t>
  </si>
  <si>
    <t>ave</t>
  </si>
  <si>
    <t>補修費（千円）</t>
  </si>
  <si>
    <t>※単価はすべて工事費単価を示す</t>
  </si>
  <si>
    <t>橋建橋工事実績より　鈑桁に架替</t>
  </si>
  <si>
    <t>最大</t>
  </si>
  <si>
    <t>最小</t>
  </si>
  <si>
    <t>千円/m2</t>
  </si>
  <si>
    <t>B市</t>
  </si>
  <si>
    <t>単価</t>
  </si>
  <si>
    <t>※ 補修項目：項目毎</t>
  </si>
  <si>
    <t>架替費　最大（ 〃 ）</t>
  </si>
  <si>
    <t>架替費　最小（ 〃 ）</t>
  </si>
  <si>
    <t>架替費　平均（ 〃 ）</t>
  </si>
  <si>
    <t>C市</t>
  </si>
  <si>
    <t>腐食箇所、ボルト接合</t>
  </si>
  <si>
    <t>補修費実績</t>
  </si>
  <si>
    <t>打替（地覆も含む）</t>
  </si>
  <si>
    <t>各補修項目における工事費</t>
  </si>
  <si>
    <t>ケース4</t>
  </si>
  <si>
    <t>ケース1</t>
  </si>
  <si>
    <t>ケース2</t>
  </si>
  <si>
    <t>ケース3</t>
  </si>
  <si>
    <t>国総研データ6件+自治体データ1件</t>
  </si>
  <si>
    <t>国総研データ5件+自治体データ1件</t>
  </si>
  <si>
    <t>最大</t>
  </si>
  <si>
    <t>平均</t>
  </si>
  <si>
    <t>最小</t>
  </si>
  <si>
    <t>撤去費</t>
  </si>
  <si>
    <t>仮橋設置費用</t>
  </si>
  <si>
    <t>新設費</t>
  </si>
  <si>
    <t>補修単価比較表より</t>
  </si>
  <si>
    <t>補修費用比較表より</t>
  </si>
  <si>
    <t>※ 各橋長での数量は比で算出。また、橋長10mを基準とする。</t>
  </si>
  <si>
    <t>※ 赤文字の数量を変更可能とする。</t>
  </si>
  <si>
    <t>補修費・架替費のグラフ化</t>
  </si>
  <si>
    <t>項目毎・橋長毎費用（表は幅員6m、3主桁を想定）</t>
  </si>
  <si>
    <t>補修単価比較表</t>
  </si>
  <si>
    <t>架替費用比較表</t>
  </si>
  <si>
    <t>Y</t>
  </si>
  <si>
    <t>Z</t>
  </si>
  <si>
    <t>X</t>
  </si>
  <si>
    <t>B</t>
  </si>
  <si>
    <t>m</t>
  </si>
  <si>
    <t>記号</t>
  </si>
  <si>
    <t>項目</t>
  </si>
  <si>
    <t>単位</t>
  </si>
  <si>
    <t>算出する補修費</t>
  </si>
  <si>
    <t>算出する架替（更新）費</t>
  </si>
  <si>
    <t>橋長</t>
  </si>
  <si>
    <t>幅員</t>
  </si>
  <si>
    <t>床版打替の有無</t>
  </si>
  <si>
    <t>塗装塗替の有無</t>
  </si>
  <si>
    <t>舗装打替の有無</t>
  </si>
  <si>
    <t>床版防水の有無</t>
  </si>
  <si>
    <t>支承取替の有無</t>
  </si>
  <si>
    <t>伸縮取替の有無</t>
  </si>
  <si>
    <t>高欄取替の有無</t>
  </si>
  <si>
    <t>当て板補強の有無</t>
  </si>
  <si>
    <t>足場施工の有無</t>
  </si>
  <si>
    <t>主桁本数</t>
  </si>
  <si>
    <t>塗装塗替の面積</t>
  </si>
  <si>
    <t>当て板補強の面積</t>
  </si>
  <si>
    <t>千円</t>
  </si>
  <si>
    <t>m</t>
  </si>
  <si>
    <t>－</t>
  </si>
  <si>
    <t>本</t>
  </si>
  <si>
    <t>※ ③の記号および変数の赤文字に、数値を代入することにより算出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</si>
  <si>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</si>
  <si>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</si>
  <si>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</si>
  <si>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</si>
  <si>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</si>
  <si>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</si>
  <si>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</si>
  <si>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</si>
  <si>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</si>
  <si>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塗装塗替単価</t>
  </si>
  <si>
    <t>床版打替単価</t>
  </si>
  <si>
    <t>床版防水単価</t>
  </si>
  <si>
    <t>舗装打替単価</t>
  </si>
  <si>
    <t>足場施工単価</t>
  </si>
  <si>
    <t>支承取替単価</t>
  </si>
  <si>
    <t>伸縮取替単価</t>
  </si>
  <si>
    <t>高欄取替単価</t>
  </si>
  <si>
    <t>当て板補強単価</t>
  </si>
  <si>
    <r>
      <t>千円/m</t>
    </r>
    <r>
      <rPr>
        <vertAlign val="superscript"/>
        <sz val="11"/>
        <color indexed="8"/>
        <rFont val="ＭＳ Ｐゴシック"/>
        <family val="3"/>
      </rPr>
      <t>2</t>
    </r>
  </si>
  <si>
    <t>千円/基</t>
  </si>
  <si>
    <t>千円/m</t>
  </si>
  <si>
    <t>〃</t>
  </si>
  <si>
    <t>数値</t>
  </si>
  <si>
    <t>⑤補修費および架替（更新）費の算出</t>
  </si>
  <si>
    <t>旧橋撤去費用</t>
  </si>
  <si>
    <t>旧橋撤去中の仮設費</t>
  </si>
  <si>
    <t>新橋架設費用</t>
  </si>
  <si>
    <t>※旧橋撤去中の仮設費は、迂回路等の施工費用を含むこととする。</t>
  </si>
  <si>
    <r>
      <t>※ n</t>
    </r>
    <r>
      <rPr>
        <vertAlign val="subscript"/>
        <sz val="10"/>
        <color indexed="8"/>
        <rFont val="ＭＳ Ｐゴシック"/>
        <family val="3"/>
      </rPr>
      <t>1</t>
    </r>
    <r>
      <rPr>
        <sz val="10"/>
        <color indexed="8"/>
        <rFont val="ＭＳ Ｐゴシック"/>
        <family val="3"/>
      </rPr>
      <t>～n</t>
    </r>
    <r>
      <rPr>
        <vertAlign val="subscript"/>
        <sz val="10"/>
        <color indexed="8"/>
        <rFont val="ＭＳ Ｐゴシック"/>
        <family val="3"/>
      </rPr>
      <t>9</t>
    </r>
    <r>
      <rPr>
        <sz val="10"/>
        <color indexed="8"/>
        <rFont val="ＭＳ Ｐゴシック"/>
        <family val="3"/>
      </rPr>
      <t>は、項目ごとの補強の有無を示し、補強ある場合は1、補強のない場合は0とする。</t>
    </r>
  </si>
  <si>
    <t>費用</t>
  </si>
  <si>
    <r>
      <t>m</t>
    </r>
    <r>
      <rPr>
        <vertAlign val="superscript"/>
        <sz val="11"/>
        <color indexed="8"/>
        <rFont val="ＭＳ Ｐゴシック"/>
        <family val="3"/>
      </rPr>
      <t>2</t>
    </r>
  </si>
  <si>
    <r>
      <t>m</t>
    </r>
    <r>
      <rPr>
        <vertAlign val="superscript"/>
        <sz val="10"/>
        <color indexed="8"/>
        <rFont val="ＭＳ Ｐゴシック"/>
        <family val="3"/>
      </rPr>
      <t>2</t>
    </r>
  </si>
  <si>
    <r>
      <t>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（橋面）</t>
    </r>
  </si>
  <si>
    <r>
      <t>Y=a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+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b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+c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+d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4</t>
    </r>
    <r>
      <rPr>
        <i/>
        <sz val="11"/>
        <color indexed="8"/>
        <rFont val="Times New Roman"/>
        <family val="1"/>
      </rPr>
      <t>+e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)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X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B+f</t>
    </r>
    <r>
      <rPr>
        <i/>
        <sz val="11"/>
        <color indexed="8"/>
        <rFont val="ＭＳ Ｐゴシック"/>
        <family val="3"/>
      </rPr>
      <t>・</t>
    </r>
    <r>
      <rPr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m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5</t>
    </r>
  </si>
  <si>
    <r>
      <t xml:space="preserve">    +g</t>
    </r>
    <r>
      <rPr>
        <i/>
        <sz val="11"/>
        <color indexed="8"/>
        <rFont val="ＭＳ Ｐゴシック"/>
        <family val="3"/>
      </rPr>
      <t>・</t>
    </r>
    <r>
      <rPr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B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6</t>
    </r>
    <r>
      <rPr>
        <i/>
        <sz val="11"/>
        <color indexed="8"/>
        <rFont val="Times New Roman"/>
        <family val="1"/>
      </rPr>
      <t>+h</t>
    </r>
    <r>
      <rPr>
        <i/>
        <sz val="11"/>
        <color indexed="8"/>
        <rFont val="ＭＳ Ｐゴシック"/>
        <family val="3"/>
      </rPr>
      <t>・</t>
    </r>
    <r>
      <rPr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X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7</t>
    </r>
    <r>
      <rPr>
        <i/>
        <sz val="11"/>
        <color indexed="8"/>
        <rFont val="Times New Roman"/>
        <family val="1"/>
      </rPr>
      <t>+i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n</t>
    </r>
    <r>
      <rPr>
        <vertAlign val="subscript"/>
        <sz val="11"/>
        <color indexed="8"/>
        <rFont val="Times New Roman"/>
        <family val="1"/>
      </rPr>
      <t>8</t>
    </r>
  </si>
  <si>
    <r>
      <t>Z=</t>
    </r>
    <r>
      <rPr>
        <sz val="11"/>
        <color indexed="8"/>
        <rFont val="ＭＳ Ｐゴシック"/>
        <family val="3"/>
      </rPr>
      <t>（</t>
    </r>
    <r>
      <rPr>
        <i/>
        <sz val="11"/>
        <color indexed="8"/>
        <rFont val="Times New Roman"/>
        <family val="1"/>
      </rPr>
      <t>a+b+c</t>
    </r>
    <r>
      <rPr>
        <sz val="11"/>
        <color indexed="8"/>
        <rFont val="ＭＳ Ｐゴシック"/>
        <family val="3"/>
      </rPr>
      <t>）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X</t>
    </r>
    <r>
      <rPr>
        <i/>
        <sz val="11"/>
        <color indexed="8"/>
        <rFont val="ＭＳ Ｐゴシック"/>
        <family val="3"/>
      </rPr>
      <t>・</t>
    </r>
    <r>
      <rPr>
        <i/>
        <sz val="11"/>
        <color indexed="8"/>
        <rFont val="Times New Roman"/>
        <family val="1"/>
      </rPr>
      <t>B</t>
    </r>
  </si>
  <si>
    <r>
      <t>n</t>
    </r>
    <r>
      <rPr>
        <vertAlign val="subscript"/>
        <sz val="11"/>
        <color indexed="8"/>
        <rFont val="Times New Roman"/>
        <family val="1"/>
      </rPr>
      <t>1</t>
    </r>
  </si>
  <si>
    <r>
      <t>n</t>
    </r>
    <r>
      <rPr>
        <vertAlign val="subscript"/>
        <sz val="11"/>
        <color indexed="8"/>
        <rFont val="Times New Roman"/>
        <family val="1"/>
      </rPr>
      <t>2</t>
    </r>
  </si>
  <si>
    <r>
      <t>n</t>
    </r>
    <r>
      <rPr>
        <vertAlign val="subscript"/>
        <sz val="11"/>
        <color indexed="8"/>
        <rFont val="Times New Roman"/>
        <family val="1"/>
      </rPr>
      <t>3</t>
    </r>
  </si>
  <si>
    <r>
      <t>n</t>
    </r>
    <r>
      <rPr>
        <vertAlign val="subscript"/>
        <sz val="11"/>
        <color indexed="8"/>
        <rFont val="Times New Roman"/>
        <family val="1"/>
      </rPr>
      <t>4</t>
    </r>
  </si>
  <si>
    <r>
      <t>n</t>
    </r>
    <r>
      <rPr>
        <vertAlign val="subscript"/>
        <sz val="11"/>
        <color indexed="8"/>
        <rFont val="Times New Roman"/>
        <family val="1"/>
      </rPr>
      <t>5</t>
    </r>
  </si>
  <si>
    <r>
      <t>n</t>
    </r>
    <r>
      <rPr>
        <vertAlign val="subscript"/>
        <sz val="11"/>
        <color indexed="8"/>
        <rFont val="Times New Roman"/>
        <family val="1"/>
      </rPr>
      <t>6</t>
    </r>
  </si>
  <si>
    <r>
      <t>n</t>
    </r>
    <r>
      <rPr>
        <vertAlign val="subscript"/>
        <sz val="11"/>
        <color indexed="8"/>
        <rFont val="Times New Roman"/>
        <family val="1"/>
      </rPr>
      <t>7</t>
    </r>
  </si>
  <si>
    <r>
      <t>n</t>
    </r>
    <r>
      <rPr>
        <vertAlign val="subscript"/>
        <sz val="11"/>
        <color indexed="8"/>
        <rFont val="Times New Roman"/>
        <family val="1"/>
      </rPr>
      <t>8</t>
    </r>
  </si>
  <si>
    <r>
      <t>n</t>
    </r>
    <r>
      <rPr>
        <vertAlign val="subscript"/>
        <sz val="11"/>
        <color indexed="8"/>
        <rFont val="Times New Roman"/>
        <family val="1"/>
      </rPr>
      <t>9</t>
    </r>
  </si>
  <si>
    <r>
      <t>A</t>
    </r>
    <r>
      <rPr>
        <vertAlign val="subscript"/>
        <sz val="11"/>
        <color indexed="8"/>
        <rFont val="Times New Roman"/>
        <family val="1"/>
      </rPr>
      <t>1</t>
    </r>
  </si>
  <si>
    <r>
      <t>A</t>
    </r>
    <r>
      <rPr>
        <vertAlign val="sub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</si>
  <si>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ＭＳ Ｐゴシック"/>
        <family val="3"/>
      </rPr>
      <t>2</t>
    </r>
  </si>
  <si>
    <t>(5.3.2)</t>
  </si>
  <si>
    <t>(5.3.1)</t>
  </si>
  <si>
    <r>
      <t>200（千円/m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</si>
  <si>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150（千円/m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</si>
  <si>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数量(m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)</t>
    </r>
  </si>
  <si>
    <t>③補修費の算出に用いる記号および数値</t>
  </si>
  <si>
    <t>④架替（更新）費の算出に用いる記号・変数および数値</t>
  </si>
  <si>
    <t>補修費・架替費の計算式</t>
  </si>
  <si>
    <t>①補修費の計算式</t>
  </si>
  <si>
    <t>②架替（更新）費の計算式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</si>
</sst>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000"/>
    <numFmt numFmtId="179" formatCode="0.0000"/>
    <numFmt numFmtId="180" formatCode="0.000"/>
    <numFmt numFmtId="181" formatCode="0.0"/>
    <numFmt numFmtId="182" formatCode="#,##0.0;[Red]\-#,##0.0"/>
    <numFmt numFmtId="183" formatCode="0.0_ "/>
    <numFmt numFmtId="184" formatCode="\※\ #,##0"/>
    <numFmt numFmtId="185" formatCode="#,##0.0_ ;[Red]\-#,##0.0\ "/>
    <numFmt numFmtId="186" formatCode="0.00_ "/>
    <numFmt numFmtId="187" formatCode="0.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i/>
      <sz val="11"/>
      <color indexed="8"/>
      <name val="Times New Roman"/>
      <family val="1"/>
    </font>
    <font>
      <i/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ＭＳ ゴシック"/>
      <family val="3"/>
    </font>
    <font>
      <b/>
      <sz val="8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6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2" fontId="0" fillId="0" borderId="0" xfId="49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63" fillId="0" borderId="0" xfId="0" applyNumberFormat="1" applyFont="1" applyAlignment="1">
      <alignment vertical="center"/>
    </xf>
    <xf numFmtId="0" fontId="64" fillId="0" borderId="10" xfId="0" applyFont="1" applyBorder="1" applyAlignment="1">
      <alignment vertical="center"/>
    </xf>
    <xf numFmtId="181" fontId="65" fillId="0" borderId="10" xfId="0" applyNumberFormat="1" applyFont="1" applyBorder="1" applyAlignment="1">
      <alignment vertical="center"/>
    </xf>
    <xf numFmtId="183" fontId="63" fillId="0" borderId="10" xfId="0" applyNumberFormat="1" applyFont="1" applyBorder="1" applyAlignment="1">
      <alignment vertical="center"/>
    </xf>
    <xf numFmtId="183" fontId="63" fillId="0" borderId="0" xfId="0" applyNumberFormat="1" applyFont="1" applyBorder="1" applyAlignment="1">
      <alignment vertical="center"/>
    </xf>
    <xf numFmtId="183" fontId="63" fillId="7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6" fontId="63" fillId="0" borderId="10" xfId="0" applyNumberFormat="1" applyFont="1" applyBorder="1" applyAlignment="1">
      <alignment vertical="center"/>
    </xf>
    <xf numFmtId="0" fontId="63" fillId="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181" fontId="63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 quotePrefix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52" fillId="6" borderId="21" xfId="0" applyNumberFormat="1" applyFont="1" applyFill="1" applyBorder="1" applyAlignment="1">
      <alignment horizontal="center" vertical="center"/>
    </xf>
    <xf numFmtId="181" fontId="52" fillId="6" borderId="22" xfId="0" applyNumberFormat="1" applyFont="1" applyFill="1" applyBorder="1" applyAlignment="1">
      <alignment horizontal="center" vertical="center"/>
    </xf>
    <xf numFmtId="181" fontId="52" fillId="6" borderId="23" xfId="0" applyNumberFormat="1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22" xfId="0" applyFont="1" applyFill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63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68" fillId="0" borderId="28" xfId="0" applyFont="1" applyBorder="1" applyAlignment="1">
      <alignment horizontal="center" vertical="center" shrinkToFit="1"/>
    </xf>
    <xf numFmtId="0" fontId="68" fillId="0" borderId="29" xfId="0" applyFont="1" applyFill="1" applyBorder="1" applyAlignment="1">
      <alignment vertical="center"/>
    </xf>
    <xf numFmtId="38" fontId="68" fillId="0" borderId="30" xfId="49" applyFont="1" applyBorder="1" applyAlignment="1">
      <alignment horizontal="center" vertical="center"/>
    </xf>
    <xf numFmtId="182" fontId="68" fillId="7" borderId="30" xfId="49" applyNumberFormat="1" applyFont="1" applyFill="1" applyBorder="1" applyAlignment="1">
      <alignment horizontal="center" vertical="center"/>
    </xf>
    <xf numFmtId="182" fontId="68" fillId="7" borderId="10" xfId="49" applyNumberFormat="1" applyFont="1" applyFill="1" applyBorder="1" applyAlignment="1">
      <alignment horizontal="center" vertical="center"/>
    </xf>
    <xf numFmtId="0" fontId="68" fillId="0" borderId="29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1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182" fontId="69" fillId="7" borderId="10" xfId="49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3" fillId="0" borderId="28" xfId="0" applyFont="1" applyBorder="1" applyAlignment="1">
      <alignment horizontal="center" vertical="center"/>
    </xf>
    <xf numFmtId="182" fontId="63" fillId="7" borderId="10" xfId="49" applyNumberFormat="1" applyFont="1" applyFill="1" applyBorder="1" applyAlignment="1">
      <alignment horizontal="center" vertical="center"/>
    </xf>
    <xf numFmtId="182" fontId="63" fillId="7" borderId="32" xfId="49" applyNumberFormat="1" applyFont="1" applyFill="1" applyBorder="1" applyAlignment="1">
      <alignment horizontal="center" vertical="center"/>
    </xf>
    <xf numFmtId="38" fontId="63" fillId="0" borderId="30" xfId="49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182" fontId="68" fillId="7" borderId="33" xfId="49" applyNumberFormat="1" applyFont="1" applyFill="1" applyBorder="1" applyAlignment="1">
      <alignment horizontal="center" vertical="center"/>
    </xf>
    <xf numFmtId="182" fontId="68" fillId="7" borderId="34" xfId="49" applyNumberFormat="1" applyFont="1" applyFill="1" applyBorder="1" applyAlignment="1">
      <alignment horizontal="center" vertical="center"/>
    </xf>
    <xf numFmtId="182" fontId="68" fillId="7" borderId="30" xfId="49" applyNumberFormat="1" applyFont="1" applyFill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70" fillId="7" borderId="41" xfId="0" applyNumberFormat="1" applyFont="1" applyFill="1" applyBorder="1" applyAlignment="1">
      <alignment horizontal="center" vertical="center"/>
    </xf>
    <xf numFmtId="1" fontId="70" fillId="7" borderId="42" xfId="0" applyNumberFormat="1" applyFont="1" applyFill="1" applyBorder="1" applyAlignment="1">
      <alignment horizontal="center" vertical="center"/>
    </xf>
    <xf numFmtId="0" fontId="70" fillId="7" borderId="43" xfId="0" applyFont="1" applyFill="1" applyBorder="1" applyAlignment="1">
      <alignment horizontal="center" vertical="center"/>
    </xf>
    <xf numFmtId="0" fontId="70" fillId="7" borderId="4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7" borderId="33" xfId="0" applyFont="1" applyFill="1" applyBorder="1" applyAlignment="1">
      <alignment horizontal="center" vertical="center"/>
    </xf>
    <xf numFmtId="0" fontId="63" fillId="7" borderId="34" xfId="0" applyFont="1" applyFill="1" applyBorder="1" applyAlignment="1">
      <alignment horizontal="center" vertical="center"/>
    </xf>
    <xf numFmtId="0" fontId="63" fillId="7" borderId="3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2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'項目毎・橋長毎費用'!$D$37:$Q$37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50589200"/>
        <c:axId val="52649617"/>
      </c:scatterChart>
      <c:valAx>
        <c:axId val="5058920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49617"/>
        <c:crosses val="autoZero"/>
        <c:crossBetween val="midCat"/>
        <c:dispUnits/>
        <c:majorUnit val="2"/>
        <c:minorUnit val="1"/>
      </c:valAx>
      <c:valAx>
        <c:axId val="526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3675"/>
          <c:w val="0.2527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'項目毎・橋長毎費用'!$D$38:$Q$38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4084506"/>
        <c:axId val="36760555"/>
      </c:scatterChart>
      <c:valAx>
        <c:axId val="4084506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 val="autoZero"/>
        <c:crossBetween val="midCat"/>
        <c:dispUnits/>
        <c:majorUnit val="2"/>
        <c:minorUnit val="1"/>
      </c:valAx>
      <c:valAx>
        <c:axId val="3676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3675"/>
          <c:w val="0.2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'項目毎・橋長毎費用'!$D$39:$Q$39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62409540"/>
        <c:axId val="24814949"/>
      </c:scatterChart>
      <c:valAx>
        <c:axId val="6240954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 val="autoZero"/>
        <c:crossBetween val="midCat"/>
        <c:dispUnits/>
        <c:majorUnit val="2"/>
        <c:minorUnit val="1"/>
      </c:valAx>
      <c:valAx>
        <c:axId val="24814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3675"/>
          <c:w val="0.2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58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'項目毎・橋長毎費用'!$R$63</c:f>
              <c:strCache>
                <c:ptCount val="1"/>
                <c:pt idx="0">
                  <c:v>補修費（千円）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'項目毎・橋長毎費用'!$D$40:$Q$40</c:f>
              <c:numCache/>
            </c:numRef>
          </c:yVal>
          <c:smooth val="0"/>
        </c:ser>
        <c:ser>
          <c:idx val="1"/>
          <c:order val="1"/>
          <c:tx>
            <c:strRef>
              <c:f>'項目毎・橋長毎費用'!$R$64</c:f>
              <c:strCache>
                <c:ptCount val="1"/>
                <c:pt idx="0">
                  <c:v>架替費　最大（ 〃 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'項目毎・橋長毎費用'!$D$50:$Q$50</c:f>
              <c:numCache/>
            </c:numRef>
          </c:yVal>
          <c:smooth val="0"/>
        </c:ser>
        <c:ser>
          <c:idx val="6"/>
          <c:order val="2"/>
          <c:tx>
            <c:strRef>
              <c:f>'項目毎・橋長毎費用'!$R$65</c:f>
              <c:strCache>
                <c:ptCount val="1"/>
                <c:pt idx="0">
                  <c:v>架替費　最小（ 〃 ）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'項目毎・橋長毎費用'!$D$52:$Q$52</c:f>
              <c:numCache/>
            </c:numRef>
          </c:yVal>
          <c:smooth val="0"/>
        </c:ser>
        <c:ser>
          <c:idx val="2"/>
          <c:order val="3"/>
          <c:tx>
            <c:strRef>
              <c:f>'項目毎・橋長毎費用'!$R$66</c:f>
              <c:strCache>
                <c:ptCount val="1"/>
                <c:pt idx="0">
                  <c:v>架替費　平均（ 〃 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'項目毎・橋長毎費用'!$D$51:$Q$51</c:f>
              <c:numCache/>
            </c:numRef>
          </c:yVal>
          <c:smooth val="0"/>
        </c:ser>
        <c:axId val="22007950"/>
        <c:axId val="63853823"/>
      </c:scatterChart>
      <c:valAx>
        <c:axId val="22007950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853823"/>
        <c:crosses val="autoZero"/>
        <c:crossBetween val="midCat"/>
        <c:dispUnits/>
        <c:majorUnit val="2"/>
        <c:minorUnit val="1"/>
      </c:valAx>
      <c:valAx>
        <c:axId val="638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3675"/>
          <c:w val="0.2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67425"/>
          <c:h val="0.9255"/>
        </c:manualLayout>
      </c:layout>
      <c:scatterChart>
        <c:scatterStyle val="lineMarker"/>
        <c:varyColors val="0"/>
        <c:ser>
          <c:idx val="2"/>
          <c:order val="0"/>
          <c:tx>
            <c:v>塗装塗替（千円）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'項目毎・橋長毎費用'!$D$20:$Q$20</c:f>
              <c:numCache/>
            </c:numRef>
          </c:yVal>
          <c:smooth val="0"/>
        </c:ser>
        <c:ser>
          <c:idx val="3"/>
          <c:order val="1"/>
          <c:tx>
            <c:v>床版打替（ 〃 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'項目毎・橋長毎費用'!$D$22:$Q$22</c:f>
              <c:numCache/>
            </c:numRef>
          </c:yVal>
          <c:smooth val="0"/>
        </c:ser>
        <c:ser>
          <c:idx val="0"/>
          <c:order val="2"/>
          <c:tx>
            <c:v>床版防水（ 〃 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'項目毎・橋長毎費用'!$D$24:$Q$24</c:f>
              <c:numCache/>
            </c:numRef>
          </c:yVal>
          <c:smooth val="0"/>
        </c:ser>
        <c:ser>
          <c:idx val="1"/>
          <c:order val="3"/>
          <c:tx>
            <c:v>舗装打替（ 〃 ）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'項目毎・橋長毎費用'!$D$26:$Q$26</c:f>
              <c:numCache/>
            </c:numRef>
          </c:yVal>
          <c:smooth val="0"/>
        </c:ser>
        <c:ser>
          <c:idx val="4"/>
          <c:order val="4"/>
          <c:tx>
            <c:v>支承取替（ 〃 ）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'項目毎・橋長毎費用'!$D$28:$Q$28</c:f>
              <c:numCache/>
            </c:numRef>
          </c:yVal>
          <c:smooth val="0"/>
        </c:ser>
        <c:ser>
          <c:idx val="5"/>
          <c:order val="5"/>
          <c:tx>
            <c:v>伸縮取替（ 〃 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'項目毎・橋長毎費用'!$D$30:$Q$30</c:f>
              <c:numCache/>
            </c:numRef>
          </c:yVal>
          <c:smooth val="0"/>
        </c:ser>
        <c:ser>
          <c:idx val="6"/>
          <c:order val="6"/>
          <c:tx>
            <c:v>高欄取替（ 〃 ）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'項目毎・橋長毎費用'!$D$32:$Q$32</c:f>
              <c:numCache/>
            </c:numRef>
          </c:yVal>
          <c:smooth val="0"/>
        </c:ser>
        <c:ser>
          <c:idx val="7"/>
          <c:order val="7"/>
          <c:tx>
            <c:v>当て板補強（ 〃 ）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'項目毎・橋長毎費用'!$D$34:$Q$34</c:f>
              <c:numCache/>
            </c:numRef>
          </c:yVal>
          <c:smooth val="0"/>
        </c:ser>
        <c:ser>
          <c:idx val="8"/>
          <c:order val="8"/>
          <c:tx>
            <c:v>足場施工（ 〃 ）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'項目毎・橋長毎費用'!$D$18:$Q$18</c:f>
              <c:numCache/>
            </c:numRef>
          </c:xVal>
          <c:yVal>
            <c:numRef>
              <c:f>'項目毎・橋長毎費用'!$D$36:$Q$36</c:f>
              <c:numCache/>
            </c:numRef>
          </c:yVal>
          <c:smooth val="0"/>
        </c:ser>
        <c:axId val="37813496"/>
        <c:axId val="4777145"/>
      </c:scatterChart>
      <c:valAx>
        <c:axId val="37813496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橋長（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77145"/>
        <c:crosses val="autoZero"/>
        <c:crossBetween val="midCat"/>
        <c:dispUnits/>
        <c:majorUnit val="2"/>
        <c:minorUnit val="1"/>
      </c:valAx>
      <c:valAx>
        <c:axId val="477714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工事費（千円）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0825"/>
          <c:w val="0.2355"/>
          <c:h val="0.5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5229225" cy="619125"/>
    <xdr:sp>
      <xdr:nvSpPr>
        <xdr:cNvPr id="1" name="テキスト ボックス 1"/>
        <xdr:cNvSpPr txBox="1">
          <a:spLocks noChangeArrowheads="1"/>
        </xdr:cNvSpPr>
      </xdr:nvSpPr>
      <xdr:spPr>
        <a:xfrm>
          <a:off x="2466975" y="219075"/>
          <a:ext cx="5229225" cy="6191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・このエクセルシートの利用は全て利用者の責任のもとで行ってください．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・このエクセルシートを利用した際に生じた，いかなる障害についても責任を負いません．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0.56475</cdr:x>
      <cdr:y>0.024</cdr:y>
    </cdr:from>
    <cdr:to>
      <cdr:x>0.56475</cdr:x>
      <cdr:y>0.8555</cdr:y>
    </cdr:to>
    <cdr:sp>
      <cdr:nvSpPr>
        <cdr:cNvPr id="1" name="直線コネクタ 2"/>
        <cdr:cNvSpPr>
          <a:spLocks/>
        </cdr:cNvSpPr>
      </cdr:nvSpPr>
      <cdr:spPr>
        <a:xfrm flipV="1">
          <a:off x="2828925" y="95250"/>
          <a:ext cx="0" cy="35623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0.57375</cdr:x>
      <cdr:y>0.04</cdr:y>
    </cdr:from>
    <cdr:to>
      <cdr:x>0.618</cdr:x>
      <cdr:y>0.1025</cdr:y>
    </cdr:to>
    <cdr:sp>
      <cdr:nvSpPr>
        <cdr:cNvPr id="2" name="右矢印 5"/>
        <cdr:cNvSpPr>
          <a:spLocks/>
        </cdr:cNvSpPr>
      </cdr:nvSpPr>
      <cdr:spPr>
        <a:xfrm>
          <a:off x="2867025" y="171450"/>
          <a:ext cx="219075" cy="266700"/>
        </a:xfrm>
        <a:prstGeom prst="rightArrow">
          <a:avLst>
            <a:gd name="adj" fmla="val 4203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0.039</cdr:y>
    </cdr:from>
    <cdr:to>
      <cdr:x>0.55475</cdr:x>
      <cdr:y>0.10175</cdr:y>
    </cdr:to>
    <cdr:sp>
      <cdr:nvSpPr>
        <cdr:cNvPr id="3" name="右矢印 6"/>
        <cdr:cNvSpPr>
          <a:spLocks/>
        </cdr:cNvSpPr>
      </cdr:nvSpPr>
      <cdr:spPr>
        <a:xfrm flipH="1">
          <a:off x="2552700" y="161925"/>
          <a:ext cx="219075" cy="266700"/>
        </a:xfrm>
        <a:prstGeom prst="rightArrow">
          <a:avLst>
            <a:gd name="adj" fmla="val 4203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0.55875</cdr:x>
      <cdr:y>0.52275</cdr:y>
    </cdr:from>
    <cdr:to>
      <cdr:x>0.5725</cdr:x>
      <cdr:y>0.544</cdr:y>
    </cdr:to>
    <cdr:sp>
      <cdr:nvSpPr>
        <cdr:cNvPr id="4" name="円/楕円 8"/>
        <cdr:cNvSpPr>
          <a:spLocks/>
        </cdr:cNvSpPr>
      </cdr:nvSpPr>
      <cdr:spPr>
        <a:xfrm flipH="1">
          <a:off x="2790825" y="2238375"/>
          <a:ext cx="666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0.302</cdr:y>
    </cdr:from>
    <cdr:to>
      <cdr:x>0.3135</cdr:x>
      <cdr:y>0.855</cdr:y>
    </cdr:to>
    <cdr:sp>
      <cdr:nvSpPr>
        <cdr:cNvPr id="5" name="直線コネクタ 11"/>
        <cdr:cNvSpPr>
          <a:spLocks/>
        </cdr:cNvSpPr>
      </cdr:nvSpPr>
      <cdr:spPr>
        <a:xfrm flipV="1">
          <a:off x="1562100" y="1285875"/>
          <a:ext cx="0" cy="23717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0.04075</cdr:y>
    </cdr:from>
    <cdr:to>
      <cdr:x>0.79475</cdr:x>
      <cdr:y>0.105</cdr:y>
    </cdr:to>
    <cdr:sp>
      <cdr:nvSpPr>
        <cdr:cNvPr id="6" name="テキスト ボックス 13"/>
        <cdr:cNvSpPr txBox="1">
          <a:spLocks noChangeArrowheads="1"/>
        </cdr:cNvSpPr>
      </cdr:nvSpPr>
      <cdr:spPr>
        <a:xfrm>
          <a:off x="3162300" y="171450"/>
          <a:ext cx="8191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＞補修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</a:p>
      </cdr:txBody>
    </cdr:sp>
  </cdr:relSizeAnchor>
  <cdr:relSizeAnchor xmlns:cdr="http://schemas.openxmlformats.org/drawingml/2006/chartDrawing">
    <cdr:from>
      <cdr:x>0.3075</cdr:x>
      <cdr:y>0.62475</cdr:y>
    </cdr:from>
    <cdr:to>
      <cdr:x>0.32125</cdr:x>
      <cdr:y>0.64625</cdr:y>
    </cdr:to>
    <cdr:sp>
      <cdr:nvSpPr>
        <cdr:cNvPr id="7" name="円/楕円 14"/>
        <cdr:cNvSpPr>
          <a:spLocks/>
        </cdr:cNvSpPr>
      </cdr:nvSpPr>
      <cdr:spPr>
        <a:xfrm>
          <a:off x="1533525" y="2676525"/>
          <a:ext cx="666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0.4</cdr:y>
    </cdr:from>
    <cdr:to>
      <cdr:x>0.38025</cdr:x>
      <cdr:y>0.46325</cdr:y>
    </cdr:to>
    <cdr:sp>
      <cdr:nvSpPr>
        <cdr:cNvPr id="8" name="右矢印 15"/>
        <cdr:cNvSpPr>
          <a:spLocks/>
        </cdr:cNvSpPr>
      </cdr:nvSpPr>
      <cdr:spPr>
        <a:xfrm>
          <a:off x="1676400" y="1714500"/>
          <a:ext cx="228600" cy="266700"/>
        </a:xfrm>
        <a:prstGeom prst="rightArrow">
          <a:avLst>
            <a:gd name="adj" fmla="val 9004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0.257</cdr:x>
      <cdr:y>0.4015</cdr:y>
    </cdr:from>
    <cdr:to>
      <cdr:x>0.3015</cdr:x>
      <cdr:y>0.465</cdr:y>
    </cdr:to>
    <cdr:sp>
      <cdr:nvSpPr>
        <cdr:cNvPr id="9" name="右矢印 16"/>
        <cdr:cNvSpPr>
          <a:spLocks/>
        </cdr:cNvSpPr>
      </cdr:nvSpPr>
      <cdr:spPr>
        <a:xfrm flipH="1">
          <a:off x="1285875" y="1714500"/>
          <a:ext cx="219075" cy="276225"/>
        </a:xfrm>
        <a:prstGeom prst="rightArrow">
          <a:avLst>
            <a:gd name="adj" fmla="val 8999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0.3135</cdr:y>
    </cdr:from>
    <cdr:to>
      <cdr:x>0.3085</cdr:x>
      <cdr:y>0.37775</cdr:y>
    </cdr:to>
    <cdr:sp>
      <cdr:nvSpPr>
        <cdr:cNvPr id="10" name="テキスト ボックス 17"/>
        <cdr:cNvSpPr txBox="1">
          <a:spLocks noChangeArrowheads="1"/>
        </cdr:cNvSpPr>
      </cdr:nvSpPr>
      <cdr:spPr>
        <a:xfrm>
          <a:off x="752475" y="1343025"/>
          <a:ext cx="790575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0.342</cdr:x>
      <cdr:y>0.04</cdr:y>
    </cdr:from>
    <cdr:to>
      <cdr:x>0.49875</cdr:x>
      <cdr:y>0.10325</cdr:y>
    </cdr:to>
    <cdr:sp>
      <cdr:nvSpPr>
        <cdr:cNvPr id="11" name="テキスト ボックス 19"/>
        <cdr:cNvSpPr txBox="1">
          <a:spLocks noChangeArrowheads="1"/>
        </cdr:cNvSpPr>
      </cdr:nvSpPr>
      <cdr:spPr>
        <a:xfrm>
          <a:off x="1704975" y="171450"/>
          <a:ext cx="781050" cy="266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0.32075</cdr:x>
      <cdr:y>0.3125</cdr:y>
    </cdr:from>
    <cdr:to>
      <cdr:x>0.48</cdr:x>
      <cdr:y>0.37675</cdr:y>
    </cdr:to>
    <cdr:sp>
      <cdr:nvSpPr>
        <cdr:cNvPr id="12" name="テキスト ボックス 20"/>
        <cdr:cNvSpPr txBox="1">
          <a:spLocks noChangeArrowheads="1"/>
        </cdr:cNvSpPr>
      </cdr:nvSpPr>
      <cdr:spPr>
        <a:xfrm>
          <a:off x="1600200" y="1333500"/>
          <a:ext cx="800100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  <a:r>
            <a:rPr lang="en-US" cap="none" sz="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</a:p>
      </cdr:txBody>
    </cdr:sp>
  </cdr:relSizeAnchor>
  <cdr:relSizeAnchor xmlns:cdr="http://schemas.openxmlformats.org/drawingml/2006/chartDrawing">
    <cdr:from>
      <cdr:x>0.61925</cdr:x>
      <cdr:y>0.10675</cdr:y>
    </cdr:from>
    <cdr:to>
      <cdr:x>0.8465</cdr:x>
      <cdr:y>0.171</cdr:y>
    </cdr:to>
    <cdr:sp>
      <cdr:nvSpPr>
        <cdr:cNvPr id="13" name="テキスト ボックス 21"/>
        <cdr:cNvSpPr txBox="1">
          <a:spLocks noChangeArrowheads="1"/>
        </cdr:cNvSpPr>
      </cdr:nvSpPr>
      <cdr:spPr>
        <a:xfrm>
          <a:off x="3095625" y="457200"/>
          <a:ext cx="1143000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  <cdr:relSizeAnchor xmlns:cdr="http://schemas.openxmlformats.org/drawingml/2006/chartDrawing">
    <cdr:from>
      <cdr:x>0.2015</cdr:x>
      <cdr:y>0.241</cdr:y>
    </cdr:from>
    <cdr:to>
      <cdr:x>0.4235</cdr:x>
      <cdr:y>0.30525</cdr:y>
    </cdr:to>
    <cdr:sp>
      <cdr:nvSpPr>
        <cdr:cNvPr id="14" name="テキスト ボックス 23"/>
        <cdr:cNvSpPr txBox="1">
          <a:spLocks noChangeArrowheads="1"/>
        </cdr:cNvSpPr>
      </cdr:nvSpPr>
      <cdr:spPr>
        <a:xfrm>
          <a:off x="1000125" y="1028700"/>
          <a:ext cx="1114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最大との比較</a:t>
          </a:r>
        </a:p>
      </cdr:txBody>
    </cdr:sp>
  </cdr:relSizeAnchor>
  <cdr:relSizeAnchor xmlns:cdr="http://schemas.openxmlformats.org/drawingml/2006/chartDrawing">
    <cdr:from>
      <cdr:x>0.3075</cdr:x>
      <cdr:y>0.79625</cdr:y>
    </cdr:from>
    <cdr:to>
      <cdr:x>0.379</cdr:x>
      <cdr:y>0.8555</cdr:y>
    </cdr:to>
    <cdr:sp>
      <cdr:nvSpPr>
        <cdr:cNvPr id="15" name="テキスト ボックス 18"/>
        <cdr:cNvSpPr txBox="1">
          <a:spLocks noChangeArrowheads="1"/>
        </cdr:cNvSpPr>
      </cdr:nvSpPr>
      <cdr:spPr>
        <a:xfrm>
          <a:off x="1533525" y="3409950"/>
          <a:ext cx="361950" cy="257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4.8m</a:t>
          </a:r>
        </a:p>
      </cdr:txBody>
    </cdr:sp>
  </cdr:relSizeAnchor>
  <cdr:relSizeAnchor xmlns:cdr="http://schemas.openxmlformats.org/drawingml/2006/chartDrawing">
    <cdr:from>
      <cdr:x>0.55975</cdr:x>
      <cdr:y>0.79525</cdr:y>
    </cdr:from>
    <cdr:to>
      <cdr:x>0.643</cdr:x>
      <cdr:y>0.85325</cdr:y>
    </cdr:to>
    <cdr:sp>
      <cdr:nvSpPr>
        <cdr:cNvPr id="16" name="テキスト ボックス 22"/>
        <cdr:cNvSpPr txBox="1">
          <a:spLocks noChangeArrowheads="1"/>
        </cdr:cNvSpPr>
      </cdr:nvSpPr>
      <cdr:spPr>
        <a:xfrm>
          <a:off x="2800350" y="3400425"/>
          <a:ext cx="419100" cy="2476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12.0m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0.694</cdr:y>
    </cdr:from>
    <cdr:to>
      <cdr:x>0.925</cdr:x>
      <cdr:y>0.75825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9525" y="2981325"/>
          <a:ext cx="809625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＞補修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費</a:t>
          </a:r>
        </a:p>
      </cdr:txBody>
    </cdr:sp>
  </cdr:relSizeAnchor>
  <cdr:relSizeAnchor xmlns:cdr="http://schemas.openxmlformats.org/drawingml/2006/chartDrawing">
    <cdr:from>
      <cdr:x>0.72425</cdr:x>
      <cdr:y>0.773</cdr:y>
    </cdr:from>
    <cdr:to>
      <cdr:x>0.95325</cdr:x>
      <cdr:y>0.8365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19500" y="3324225"/>
          <a:ext cx="1143000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0.02375</cdr:y>
    </cdr:from>
    <cdr:to>
      <cdr:x>0.332</cdr:x>
      <cdr:y>0.855</cdr:y>
    </cdr:to>
    <cdr:sp>
      <cdr:nvSpPr>
        <cdr:cNvPr id="1" name="直線コネクタ 1"/>
        <cdr:cNvSpPr>
          <a:spLocks/>
        </cdr:cNvSpPr>
      </cdr:nvSpPr>
      <cdr:spPr>
        <a:xfrm flipV="1">
          <a:off x="1657350" y="95250"/>
          <a:ext cx="0" cy="35814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0.358</cdr:x>
      <cdr:y>0.05075</cdr:y>
    </cdr:from>
    <cdr:to>
      <cdr:x>0.4025</cdr:x>
      <cdr:y>0.11325</cdr:y>
    </cdr:to>
    <cdr:sp>
      <cdr:nvSpPr>
        <cdr:cNvPr id="2" name="右矢印 2"/>
        <cdr:cNvSpPr>
          <a:spLocks/>
        </cdr:cNvSpPr>
      </cdr:nvSpPr>
      <cdr:spPr>
        <a:xfrm>
          <a:off x="1790700" y="209550"/>
          <a:ext cx="219075" cy="266700"/>
        </a:xfrm>
        <a:prstGeom prst="rightArrow">
          <a:avLst>
            <a:gd name="adj" fmla="val 4680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0.049</cdr:y>
    </cdr:from>
    <cdr:to>
      <cdr:x>0.307</cdr:x>
      <cdr:y>0.1115</cdr:y>
    </cdr:to>
    <cdr:sp>
      <cdr:nvSpPr>
        <cdr:cNvPr id="3" name="右矢印 3"/>
        <cdr:cNvSpPr>
          <a:spLocks/>
        </cdr:cNvSpPr>
      </cdr:nvSpPr>
      <cdr:spPr>
        <a:xfrm flipH="1">
          <a:off x="1314450" y="209550"/>
          <a:ext cx="219075" cy="266700"/>
        </a:xfrm>
        <a:prstGeom prst="rightArrow">
          <a:avLst>
            <a:gd name="adj" fmla="val 8999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0.32575</cdr:x>
      <cdr:y>0.69725</cdr:y>
    </cdr:from>
    <cdr:to>
      <cdr:x>0.33975</cdr:x>
      <cdr:y>0.71875</cdr:y>
    </cdr:to>
    <cdr:sp>
      <cdr:nvSpPr>
        <cdr:cNvPr id="4" name="円/楕円 4"/>
        <cdr:cNvSpPr>
          <a:spLocks/>
        </cdr:cNvSpPr>
      </cdr:nvSpPr>
      <cdr:spPr>
        <a:xfrm>
          <a:off x="1628775" y="3000375"/>
          <a:ext cx="66675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0.13725</cdr:y>
    </cdr:from>
    <cdr:to>
      <cdr:x>0.3175</cdr:x>
      <cdr:y>0.2015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00100" y="590550"/>
          <a:ext cx="790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0.35125</cdr:x>
      <cdr:y>0.13725</cdr:y>
    </cdr:from>
    <cdr:to>
      <cdr:x>0.5085</cdr:x>
      <cdr:y>0.2015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752600" y="590550"/>
          <a:ext cx="790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架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替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</a:p>
      </cdr:txBody>
    </cdr:sp>
  </cdr:relSizeAnchor>
  <cdr:relSizeAnchor xmlns:cdr="http://schemas.openxmlformats.org/drawingml/2006/chartDrawing">
    <cdr:from>
      <cdr:x>0.337</cdr:x>
      <cdr:y>0.21375</cdr:y>
    </cdr:from>
    <cdr:to>
      <cdr:x>0.559</cdr:x>
      <cdr:y>0.278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685925" y="914400"/>
          <a:ext cx="1114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  <cdr:relSizeAnchor xmlns:cdr="http://schemas.openxmlformats.org/drawingml/2006/chartDrawing">
    <cdr:from>
      <cdr:x>0.32525</cdr:x>
      <cdr:y>0.7945</cdr:y>
    </cdr:from>
    <cdr:to>
      <cdr:x>0.393</cdr:x>
      <cdr:y>0.853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628775" y="3419475"/>
          <a:ext cx="342900" cy="2476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5.2m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0.02525</cdr:y>
    </cdr:from>
    <cdr:to>
      <cdr:x>0.41525</cdr:x>
      <cdr:y>0.854</cdr:y>
    </cdr:to>
    <cdr:sp>
      <cdr:nvSpPr>
        <cdr:cNvPr id="1" name="直線コネクタ 1"/>
        <cdr:cNvSpPr>
          <a:spLocks/>
        </cdr:cNvSpPr>
      </cdr:nvSpPr>
      <cdr:spPr>
        <a:xfrm flipV="1">
          <a:off x="2076450" y="104775"/>
          <a:ext cx="0" cy="35718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0.03575</cdr:y>
    </cdr:from>
    <cdr:to>
      <cdr:x>0.4725</cdr:x>
      <cdr:y>0.0975</cdr:y>
    </cdr:to>
    <cdr:sp>
      <cdr:nvSpPr>
        <cdr:cNvPr id="2" name="右矢印 2"/>
        <cdr:cNvSpPr>
          <a:spLocks/>
        </cdr:cNvSpPr>
      </cdr:nvSpPr>
      <cdr:spPr>
        <a:xfrm>
          <a:off x="2143125" y="152400"/>
          <a:ext cx="219075" cy="266700"/>
        </a:xfrm>
        <a:prstGeom prst="rightArrow">
          <a:avLst>
            <a:gd name="adj" fmla="val 4680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0.03575</cdr:y>
    </cdr:from>
    <cdr:to>
      <cdr:x>0.4035</cdr:x>
      <cdr:y>0.0985</cdr:y>
    </cdr:to>
    <cdr:sp>
      <cdr:nvSpPr>
        <cdr:cNvPr id="3" name="右矢印 3"/>
        <cdr:cNvSpPr>
          <a:spLocks/>
        </cdr:cNvSpPr>
      </cdr:nvSpPr>
      <cdr:spPr>
        <a:xfrm flipH="1">
          <a:off x="1790700" y="152400"/>
          <a:ext cx="219075" cy="266700"/>
        </a:xfrm>
        <a:prstGeom prst="rightArrow">
          <a:avLst>
            <a:gd name="adj" fmla="val 4749"/>
          </a:avLst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0.63625</cdr:y>
    </cdr:from>
    <cdr:to>
      <cdr:x>0.423</cdr:x>
      <cdr:y>0.65775</cdr:y>
    </cdr:to>
    <cdr:sp>
      <cdr:nvSpPr>
        <cdr:cNvPr id="4" name="円/楕円 4"/>
        <cdr:cNvSpPr>
          <a:spLocks/>
        </cdr:cNvSpPr>
      </cdr:nvSpPr>
      <cdr:spPr>
        <a:xfrm>
          <a:off x="2038350" y="2733675"/>
          <a:ext cx="76200" cy="952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0.2485</cdr:x>
      <cdr:y>0.10675</cdr:y>
    </cdr:from>
    <cdr:to>
      <cdr:x>0.40525</cdr:x>
      <cdr:y>0.171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238250" y="457200"/>
          <a:ext cx="7810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＜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</a:p>
      </cdr:txBody>
    </cdr:sp>
  </cdr:relSizeAnchor>
  <cdr:relSizeAnchor xmlns:cdr="http://schemas.openxmlformats.org/drawingml/2006/chartDrawing">
    <cdr:from>
      <cdr:x>0.42575</cdr:x>
      <cdr:y>0.1075</cdr:y>
    </cdr:from>
    <cdr:to>
      <cdr:x>0.58275</cdr:x>
      <cdr:y>0.17175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124075" y="457200"/>
          <a:ext cx="790575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架替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補修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</a:t>
          </a:r>
        </a:p>
      </cdr:txBody>
    </cdr:sp>
  </cdr:relSizeAnchor>
  <cdr:relSizeAnchor xmlns:cdr="http://schemas.openxmlformats.org/drawingml/2006/chartDrawing">
    <cdr:from>
      <cdr:x>0.40475</cdr:x>
      <cdr:y>0.17175</cdr:y>
    </cdr:from>
    <cdr:to>
      <cdr:x>0.62675</cdr:x>
      <cdr:y>0.236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019300" y="733425"/>
          <a:ext cx="1114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架替費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平均との比較</a:t>
          </a:r>
        </a:p>
      </cdr:txBody>
    </cdr:sp>
  </cdr:relSizeAnchor>
  <cdr:relSizeAnchor xmlns:cdr="http://schemas.openxmlformats.org/drawingml/2006/chartDrawing">
    <cdr:from>
      <cdr:x>0.42075</cdr:x>
      <cdr:y>0.79025</cdr:y>
    </cdr:from>
    <cdr:to>
      <cdr:x>0.49175</cdr:x>
      <cdr:y>0.85375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105025" y="3400425"/>
          <a:ext cx="352425" cy="276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7.8m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0.161</cdr:y>
    </cdr:from>
    <cdr:to>
      <cdr:x>0.37175</cdr:x>
      <cdr:y>0.22375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23900" y="676275"/>
          <a:ext cx="1133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補修費</a:t>
          </a:r>
          <a:r>
            <a:rPr lang="en-US" cap="none" sz="8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に占める割合大</a:t>
          </a:r>
        </a:p>
      </cdr:txBody>
    </cdr:sp>
  </cdr:relSizeAnchor>
  <cdr:relSizeAnchor xmlns:cdr="http://schemas.openxmlformats.org/drawingml/2006/chartDrawing">
    <cdr:from>
      <cdr:x>0.18325</cdr:x>
      <cdr:y>0.27975</cdr:y>
    </cdr:from>
    <cdr:to>
      <cdr:x>0.21</cdr:x>
      <cdr:y>0.516</cdr:y>
    </cdr:to>
    <cdr:sp>
      <cdr:nvSpPr>
        <cdr:cNvPr id="2" name="左中かっこ 2"/>
        <cdr:cNvSpPr>
          <a:spLocks/>
        </cdr:cNvSpPr>
      </cdr:nvSpPr>
      <cdr:spPr>
        <a:xfrm>
          <a:off x="914400" y="1171575"/>
          <a:ext cx="133350" cy="990600"/>
        </a:xfrm>
        <a:prstGeom prst="leftBrace">
          <a:avLst>
            <a:gd name="adj" fmla="val -48425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0.39825</cdr:y>
    </cdr:from>
    <cdr:to>
      <cdr:x>0.1845</cdr:x>
      <cdr:y>0.39825</cdr:y>
    </cdr:to>
    <cdr:sp>
      <cdr:nvSpPr>
        <cdr:cNvPr id="3" name="直線コネクタ 4"/>
        <cdr:cNvSpPr>
          <a:spLocks/>
        </cdr:cNvSpPr>
      </cdr:nvSpPr>
      <cdr:spPr>
        <a:xfrm flipH="1">
          <a:off x="819150" y="16668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0.227</cdr:y>
    </cdr:from>
    <cdr:to>
      <cdr:x>0.166</cdr:x>
      <cdr:y>0.3975</cdr:y>
    </cdr:to>
    <cdr:sp>
      <cdr:nvSpPr>
        <cdr:cNvPr id="4" name="直線コネクタ 6"/>
        <cdr:cNvSpPr>
          <a:spLocks/>
        </cdr:cNvSpPr>
      </cdr:nvSpPr>
      <cdr:spPr>
        <a:xfrm flipV="1">
          <a:off x="828675" y="952500"/>
          <a:ext cx="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116</xdr:row>
      <xdr:rowOff>0</xdr:rowOff>
    </xdr:from>
    <xdr:to>
      <xdr:col>15</xdr:col>
      <xdr:colOff>333375</xdr:colOff>
      <xdr:row>138</xdr:row>
      <xdr:rowOff>95250</xdr:rowOff>
    </xdr:to>
    <xdr:graphicFrame>
      <xdr:nvGraphicFramePr>
        <xdr:cNvPr id="1" name="グラフ 8"/>
        <xdr:cNvGraphicFramePr/>
      </xdr:nvGraphicFramePr>
      <xdr:xfrm>
        <a:off x="7896225" y="17630775"/>
        <a:ext cx="5010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89</xdr:row>
      <xdr:rowOff>28575</xdr:rowOff>
    </xdr:from>
    <xdr:to>
      <xdr:col>6</xdr:col>
      <xdr:colOff>419100</xdr:colOff>
      <xdr:row>111</xdr:row>
      <xdr:rowOff>142875</xdr:rowOff>
    </xdr:to>
    <xdr:graphicFrame>
      <xdr:nvGraphicFramePr>
        <xdr:cNvPr id="2" name="グラフ 20"/>
        <xdr:cNvGraphicFramePr/>
      </xdr:nvGraphicFramePr>
      <xdr:xfrm>
        <a:off x="438150" y="12592050"/>
        <a:ext cx="5010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89</xdr:row>
      <xdr:rowOff>28575</xdr:rowOff>
    </xdr:from>
    <xdr:to>
      <xdr:col>15</xdr:col>
      <xdr:colOff>419100</xdr:colOff>
      <xdr:row>111</xdr:row>
      <xdr:rowOff>142875</xdr:rowOff>
    </xdr:to>
    <xdr:graphicFrame>
      <xdr:nvGraphicFramePr>
        <xdr:cNvPr id="3" name="グラフ 20"/>
        <xdr:cNvGraphicFramePr/>
      </xdr:nvGraphicFramePr>
      <xdr:xfrm>
        <a:off x="7981950" y="12592050"/>
        <a:ext cx="50101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115</xdr:row>
      <xdr:rowOff>28575</xdr:rowOff>
    </xdr:from>
    <xdr:to>
      <xdr:col>6</xdr:col>
      <xdr:colOff>485775</xdr:colOff>
      <xdr:row>137</xdr:row>
      <xdr:rowOff>142875</xdr:rowOff>
    </xdr:to>
    <xdr:graphicFrame>
      <xdr:nvGraphicFramePr>
        <xdr:cNvPr id="4" name="グラフ 20"/>
        <xdr:cNvGraphicFramePr/>
      </xdr:nvGraphicFramePr>
      <xdr:xfrm>
        <a:off x="504825" y="17468850"/>
        <a:ext cx="5010150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63</xdr:row>
      <xdr:rowOff>0</xdr:rowOff>
    </xdr:from>
    <xdr:to>
      <xdr:col>6</xdr:col>
      <xdr:colOff>333375</xdr:colOff>
      <xdr:row>85</xdr:row>
      <xdr:rowOff>123825</xdr:rowOff>
    </xdr:to>
    <xdr:graphicFrame>
      <xdr:nvGraphicFramePr>
        <xdr:cNvPr id="5" name="グラフ 8"/>
        <xdr:cNvGraphicFramePr/>
      </xdr:nvGraphicFramePr>
      <xdr:xfrm>
        <a:off x="352425" y="7800975"/>
        <a:ext cx="5010150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 outlineLevelCol="1"/>
  <cols>
    <col min="2" max="2" width="15.57421875" style="0" customWidth="1"/>
    <col min="3" max="3" width="34.57421875" style="0" customWidth="1"/>
    <col min="4" max="4" width="13.57421875" style="0" customWidth="1"/>
    <col min="5" max="8" width="10.57421875" style="0" customWidth="1"/>
    <col min="9" max="9" width="10.57421875" style="0" hidden="1" customWidth="1" outlineLevel="1"/>
    <col min="10" max="10" width="10.57421875" style="0" customWidth="1" collapsed="1"/>
    <col min="11" max="11" width="10.00390625" style="0" customWidth="1"/>
  </cols>
  <sheetData>
    <row r="2" spans="2:11" ht="12.75">
      <c r="B2" s="59" t="s">
        <v>130</v>
      </c>
      <c r="E2" s="91"/>
      <c r="F2" s="91"/>
      <c r="G2" s="91"/>
      <c r="H2" s="91"/>
      <c r="I2" s="91"/>
      <c r="J2" s="91"/>
      <c r="K2" s="24"/>
    </row>
    <row r="3" spans="2:11" ht="16.5">
      <c r="B3" s="1"/>
      <c r="E3" s="2"/>
      <c r="F3" s="2"/>
      <c r="G3" s="2"/>
      <c r="H3" s="2"/>
      <c r="I3" s="2"/>
      <c r="J3" s="2"/>
      <c r="K3" s="24"/>
    </row>
    <row r="4" spans="2:11" ht="12.75">
      <c r="B4" s="89" t="s">
        <v>4</v>
      </c>
      <c r="C4" s="89" t="s">
        <v>10</v>
      </c>
      <c r="D4" s="89" t="s">
        <v>2</v>
      </c>
      <c r="E4" s="89" t="s">
        <v>102</v>
      </c>
      <c r="F4" s="89"/>
      <c r="G4" s="89"/>
      <c r="H4" s="89"/>
      <c r="I4" s="89"/>
      <c r="J4" s="89"/>
      <c r="K4" s="24"/>
    </row>
    <row r="5" spans="2:11" ht="17.25" customHeight="1">
      <c r="B5" s="89"/>
      <c r="C5" s="89"/>
      <c r="D5" s="89"/>
      <c r="E5" s="79" t="s">
        <v>16</v>
      </c>
      <c r="F5" s="79" t="s">
        <v>101</v>
      </c>
      <c r="G5" s="79" t="s">
        <v>107</v>
      </c>
      <c r="H5" s="85" t="s">
        <v>109</v>
      </c>
      <c r="I5" s="86"/>
      <c r="J5" s="79" t="s">
        <v>33</v>
      </c>
      <c r="K5" s="24"/>
    </row>
    <row r="6" spans="2:11" ht="17.25" customHeight="1">
      <c r="B6" s="89"/>
      <c r="C6" s="89"/>
      <c r="D6" s="89"/>
      <c r="E6" s="84"/>
      <c r="F6" s="84"/>
      <c r="G6" s="84"/>
      <c r="H6" s="87"/>
      <c r="I6" s="88"/>
      <c r="J6" s="84"/>
      <c r="K6" s="24"/>
    </row>
    <row r="7" spans="2:11" ht="13.5" thickBot="1">
      <c r="B7" s="90"/>
      <c r="C7" s="90"/>
      <c r="D7" s="90"/>
      <c r="E7" s="60" t="s">
        <v>11</v>
      </c>
      <c r="F7" s="60" t="s">
        <v>11</v>
      </c>
      <c r="G7" s="60" t="s">
        <v>11</v>
      </c>
      <c r="H7" s="60" t="s">
        <v>11</v>
      </c>
      <c r="I7" s="60" t="s">
        <v>11</v>
      </c>
      <c r="J7" s="60" t="s">
        <v>11</v>
      </c>
      <c r="K7" s="24"/>
    </row>
    <row r="8" spans="2:11" ht="14.25" thickTop="1">
      <c r="B8" s="80" t="s">
        <v>0</v>
      </c>
      <c r="C8" s="61" t="s">
        <v>27</v>
      </c>
      <c r="D8" s="62" t="s">
        <v>192</v>
      </c>
      <c r="E8" s="63">
        <v>9.9</v>
      </c>
      <c r="F8" s="63" t="s">
        <v>14</v>
      </c>
      <c r="G8" s="63">
        <v>3.5</v>
      </c>
      <c r="H8" s="63">
        <v>16.5</v>
      </c>
      <c r="I8" s="63" t="e">
        <f>ROUND(#REF!*1.7,1)</f>
        <v>#REF!</v>
      </c>
      <c r="J8" s="82">
        <f>ROUND((E8+E9+F10+G8+H8+H9)/6,1)</f>
        <v>9.2</v>
      </c>
      <c r="K8" s="24"/>
    </row>
    <row r="9" spans="2:11" ht="13.5">
      <c r="B9" s="80"/>
      <c r="C9" s="61" t="s">
        <v>28</v>
      </c>
      <c r="D9" s="62" t="s">
        <v>192</v>
      </c>
      <c r="E9" s="64">
        <v>5.1</v>
      </c>
      <c r="F9" s="64" t="s">
        <v>14</v>
      </c>
      <c r="G9" s="64" t="s">
        <v>14</v>
      </c>
      <c r="H9" s="64">
        <v>9.4</v>
      </c>
      <c r="I9" s="64" t="e">
        <f>ROUND(#REF!*1.7,1)</f>
        <v>#REF!</v>
      </c>
      <c r="J9" s="82"/>
      <c r="K9" s="24"/>
    </row>
    <row r="10" spans="2:11" ht="13.5">
      <c r="B10" s="80"/>
      <c r="C10" s="65" t="s">
        <v>13</v>
      </c>
      <c r="D10" s="62" t="s">
        <v>192</v>
      </c>
      <c r="E10" s="64" t="s">
        <v>14</v>
      </c>
      <c r="F10" s="64">
        <v>10.5</v>
      </c>
      <c r="G10" s="64" t="s">
        <v>14</v>
      </c>
      <c r="H10" s="64" t="s">
        <v>14</v>
      </c>
      <c r="I10" s="64" t="s">
        <v>14</v>
      </c>
      <c r="J10" s="82"/>
      <c r="K10" s="24"/>
    </row>
    <row r="11" spans="2:11" ht="13.5">
      <c r="B11" s="79" t="s">
        <v>17</v>
      </c>
      <c r="C11" s="66" t="s">
        <v>110</v>
      </c>
      <c r="D11" s="62" t="s">
        <v>192</v>
      </c>
      <c r="E11" s="64">
        <f>103-J13</f>
        <v>91.2</v>
      </c>
      <c r="F11" s="64" t="s">
        <v>14</v>
      </c>
      <c r="G11" s="64" t="s">
        <v>14</v>
      </c>
      <c r="H11" s="64">
        <v>90.8</v>
      </c>
      <c r="I11" s="64" t="e">
        <f>ROUND(#REF!*1.7,1)</f>
        <v>#REF!</v>
      </c>
      <c r="J11" s="64">
        <f>ROUND((E11+H11)/2,1)</f>
        <v>91</v>
      </c>
      <c r="K11" s="24"/>
    </row>
    <row r="12" spans="2:11" ht="13.5">
      <c r="B12" s="84"/>
      <c r="C12" s="66" t="s">
        <v>25</v>
      </c>
      <c r="D12" s="62" t="s">
        <v>192</v>
      </c>
      <c r="E12" s="64" t="s">
        <v>14</v>
      </c>
      <c r="F12" s="64">
        <v>15</v>
      </c>
      <c r="G12" s="64" t="s">
        <v>14</v>
      </c>
      <c r="H12" s="64">
        <v>20.4</v>
      </c>
      <c r="I12" s="64" t="e">
        <f>ROUND(#REF!*1.7,1)</f>
        <v>#REF!</v>
      </c>
      <c r="J12" s="64">
        <f>ROUND((F12+H12)/2,1)</f>
        <v>17.7</v>
      </c>
      <c r="K12" s="24"/>
    </row>
    <row r="13" spans="2:11" ht="13.5">
      <c r="B13" s="67" t="s">
        <v>1</v>
      </c>
      <c r="C13" s="66" t="s">
        <v>8</v>
      </c>
      <c r="D13" s="62" t="s">
        <v>192</v>
      </c>
      <c r="E13" s="64" t="s">
        <v>14</v>
      </c>
      <c r="F13" s="64">
        <v>15</v>
      </c>
      <c r="G13" s="64">
        <v>16</v>
      </c>
      <c r="H13" s="64">
        <v>4.4</v>
      </c>
      <c r="I13" s="64" t="e">
        <f>ROUND(#REF!*1.7,1)</f>
        <v>#REF!</v>
      </c>
      <c r="J13" s="64">
        <f>ROUND((F13+G13+H13)/3,1)</f>
        <v>11.8</v>
      </c>
      <c r="K13" s="24"/>
    </row>
    <row r="14" spans="2:11" ht="12.75">
      <c r="B14" s="80" t="s">
        <v>29</v>
      </c>
      <c r="C14" s="68" t="s">
        <v>18</v>
      </c>
      <c r="D14" s="69" t="s">
        <v>23</v>
      </c>
      <c r="E14" s="70">
        <v>47500</v>
      </c>
      <c r="F14" s="64" t="s">
        <v>14</v>
      </c>
      <c r="G14" s="64" t="s">
        <v>14</v>
      </c>
      <c r="H14" s="64" t="s">
        <v>14</v>
      </c>
      <c r="I14" s="64" t="s">
        <v>14</v>
      </c>
      <c r="J14" s="81">
        <f>ROUND((F16+G15+H15)/3,1)</f>
        <v>1002.8</v>
      </c>
      <c r="K14" s="24"/>
    </row>
    <row r="15" spans="2:11" ht="12.75">
      <c r="B15" s="80"/>
      <c r="C15" s="68" t="s">
        <v>26</v>
      </c>
      <c r="D15" s="69" t="s">
        <v>15</v>
      </c>
      <c r="E15" s="64" t="s">
        <v>14</v>
      </c>
      <c r="F15" s="64" t="s">
        <v>14</v>
      </c>
      <c r="G15" s="64">
        <v>1150</v>
      </c>
      <c r="H15" s="64">
        <v>858.5</v>
      </c>
      <c r="I15" s="64" t="e">
        <f>ROUND(#REF!*1.7,1)</f>
        <v>#REF!</v>
      </c>
      <c r="J15" s="82"/>
      <c r="K15" s="24"/>
    </row>
    <row r="16" spans="2:11" ht="12.75">
      <c r="B16" s="80"/>
      <c r="C16" s="68" t="s">
        <v>18</v>
      </c>
      <c r="D16" s="69" t="s">
        <v>15</v>
      </c>
      <c r="E16" s="64" t="s">
        <v>14</v>
      </c>
      <c r="F16" s="64">
        <v>1000</v>
      </c>
      <c r="G16" s="64" t="s">
        <v>14</v>
      </c>
      <c r="H16" s="64" t="s">
        <v>14</v>
      </c>
      <c r="I16" s="64" t="s">
        <v>14</v>
      </c>
      <c r="J16" s="83"/>
      <c r="K16" s="24"/>
    </row>
    <row r="17" spans="2:11" ht="12.75">
      <c r="B17" s="79" t="s">
        <v>19</v>
      </c>
      <c r="C17" s="68" t="s">
        <v>20</v>
      </c>
      <c r="D17" s="69" t="s">
        <v>22</v>
      </c>
      <c r="E17" s="70">
        <v>9500</v>
      </c>
      <c r="F17" s="64" t="s">
        <v>14</v>
      </c>
      <c r="G17" s="64" t="s">
        <v>14</v>
      </c>
      <c r="H17" s="64" t="s">
        <v>14</v>
      </c>
      <c r="I17" s="64" t="s">
        <v>14</v>
      </c>
      <c r="J17" s="81">
        <f>ROUND((F20+G20+H18+H19)/4,1)</f>
        <v>322.5</v>
      </c>
      <c r="K17" s="24"/>
    </row>
    <row r="18" spans="2:11" ht="12.75">
      <c r="B18" s="80"/>
      <c r="C18" s="68" t="s">
        <v>30</v>
      </c>
      <c r="D18" s="69" t="s">
        <v>3</v>
      </c>
      <c r="E18" s="64" t="s">
        <v>14</v>
      </c>
      <c r="F18" s="64" t="s">
        <v>14</v>
      </c>
      <c r="G18" s="64" t="s">
        <v>14</v>
      </c>
      <c r="H18" s="64">
        <v>493</v>
      </c>
      <c r="I18" s="64" t="e">
        <f>ROUND(#REF!*1.7,1)</f>
        <v>#REF!</v>
      </c>
      <c r="J18" s="82"/>
      <c r="K18" s="24"/>
    </row>
    <row r="19" spans="2:11" ht="12.75">
      <c r="B19" s="80"/>
      <c r="C19" s="68" t="s">
        <v>31</v>
      </c>
      <c r="D19" s="69" t="s">
        <v>3</v>
      </c>
      <c r="E19" s="64" t="s">
        <v>14</v>
      </c>
      <c r="F19" s="64" t="s">
        <v>14</v>
      </c>
      <c r="G19" s="64" t="s">
        <v>14</v>
      </c>
      <c r="H19" s="64">
        <v>357</v>
      </c>
      <c r="I19" s="64" t="e">
        <f>ROUND(#REF!*1.7,1)</f>
        <v>#REF!</v>
      </c>
      <c r="J19" s="82"/>
      <c r="K19" s="24"/>
    </row>
    <row r="20" spans="2:11" ht="12.75">
      <c r="B20" s="80"/>
      <c r="C20" s="65" t="s">
        <v>18</v>
      </c>
      <c r="D20" s="69" t="s">
        <v>3</v>
      </c>
      <c r="E20" s="64" t="s">
        <v>14</v>
      </c>
      <c r="F20" s="64">
        <v>200</v>
      </c>
      <c r="G20" s="64">
        <v>240</v>
      </c>
      <c r="H20" s="64" t="s">
        <v>14</v>
      </c>
      <c r="I20" s="64" t="s">
        <v>14</v>
      </c>
      <c r="J20" s="83"/>
      <c r="K20" s="24"/>
    </row>
    <row r="21" spans="2:11" ht="12.75">
      <c r="B21" s="79" t="s">
        <v>21</v>
      </c>
      <c r="C21" s="68" t="s">
        <v>34</v>
      </c>
      <c r="D21" s="69" t="s">
        <v>22</v>
      </c>
      <c r="E21" s="70">
        <v>7500</v>
      </c>
      <c r="F21" s="64" t="s">
        <v>14</v>
      </c>
      <c r="G21" s="64" t="s">
        <v>14</v>
      </c>
      <c r="H21" s="64" t="s">
        <v>14</v>
      </c>
      <c r="I21" s="64" t="s">
        <v>14</v>
      </c>
      <c r="J21" s="81">
        <f>ROUND((G23+H22)/2,1)</f>
        <v>69.2</v>
      </c>
      <c r="K21" s="24"/>
    </row>
    <row r="22" spans="2:11" ht="12.75">
      <c r="B22" s="80"/>
      <c r="C22" s="68" t="s">
        <v>34</v>
      </c>
      <c r="D22" s="69" t="s">
        <v>3</v>
      </c>
      <c r="E22" s="64" t="s">
        <v>14</v>
      </c>
      <c r="F22" s="64" t="s">
        <v>14</v>
      </c>
      <c r="G22" s="64" t="s">
        <v>14</v>
      </c>
      <c r="H22" s="64">
        <v>83.3</v>
      </c>
      <c r="I22" s="64" t="e">
        <f>ROUND(#REF!*1.7,1)</f>
        <v>#REF!</v>
      </c>
      <c r="J22" s="82"/>
      <c r="K22" s="24"/>
    </row>
    <row r="23" spans="2:11" ht="12.75">
      <c r="B23" s="80"/>
      <c r="C23" s="68" t="s">
        <v>35</v>
      </c>
      <c r="D23" s="69" t="s">
        <v>3</v>
      </c>
      <c r="E23" s="64" t="s">
        <v>14</v>
      </c>
      <c r="F23" s="64" t="s">
        <v>14</v>
      </c>
      <c r="G23" s="64">
        <v>55</v>
      </c>
      <c r="H23" s="64" t="s">
        <v>14</v>
      </c>
      <c r="I23" s="64" t="s">
        <v>14</v>
      </c>
      <c r="J23" s="83"/>
      <c r="K23" s="24"/>
    </row>
    <row r="24" spans="2:11" ht="13.5">
      <c r="B24" s="71" t="s">
        <v>9</v>
      </c>
      <c r="C24" s="72" t="s">
        <v>108</v>
      </c>
      <c r="D24" s="62" t="s">
        <v>192</v>
      </c>
      <c r="E24" s="64" t="s">
        <v>14</v>
      </c>
      <c r="F24" s="64" t="s">
        <v>14</v>
      </c>
      <c r="G24" s="70">
        <v>2360.4</v>
      </c>
      <c r="H24" s="64">
        <v>280.5</v>
      </c>
      <c r="I24" s="64" t="e">
        <f>ROUND(#REF!*1.7,1)</f>
        <v>#REF!</v>
      </c>
      <c r="J24" s="64">
        <f>ROUND((H24)/1,1)</f>
        <v>280.5</v>
      </c>
      <c r="K24" s="24"/>
    </row>
    <row r="25" spans="2:11" ht="13.5">
      <c r="B25" s="79" t="s">
        <v>12</v>
      </c>
      <c r="C25" s="73" t="s">
        <v>36</v>
      </c>
      <c r="D25" s="62" t="s">
        <v>192</v>
      </c>
      <c r="E25" s="64" t="s">
        <v>14</v>
      </c>
      <c r="F25" s="64" t="s">
        <v>14</v>
      </c>
      <c r="G25" s="64" t="s">
        <v>14</v>
      </c>
      <c r="H25" s="64">
        <v>15.1</v>
      </c>
      <c r="I25" s="64" t="e">
        <f>ROUND(#REF!*1.7,1)</f>
        <v>#REF!</v>
      </c>
      <c r="J25" s="81">
        <f>ROUND((F26+H25)/2,1)</f>
        <v>12.1</v>
      </c>
      <c r="K25" s="24"/>
    </row>
    <row r="26" spans="2:11" ht="13.5">
      <c r="B26" s="84"/>
      <c r="C26" s="65" t="s">
        <v>13</v>
      </c>
      <c r="D26" s="62" t="s">
        <v>192</v>
      </c>
      <c r="E26" s="64" t="s">
        <v>14</v>
      </c>
      <c r="F26" s="64">
        <v>9</v>
      </c>
      <c r="G26" s="64" t="s">
        <v>14</v>
      </c>
      <c r="H26" s="64" t="s">
        <v>14</v>
      </c>
      <c r="I26" s="64" t="s">
        <v>14</v>
      </c>
      <c r="J26" s="83"/>
      <c r="K26" s="24"/>
    </row>
    <row r="27" ht="12.75">
      <c r="K27" s="24"/>
    </row>
    <row r="28" spans="2:11" ht="12.75">
      <c r="B28" s="7" t="s">
        <v>32</v>
      </c>
      <c r="K28" s="24"/>
    </row>
    <row r="29" spans="2:11" ht="12.75">
      <c r="B29" s="7" t="s">
        <v>96</v>
      </c>
      <c r="K29" s="24"/>
    </row>
    <row r="30" ht="12.75">
      <c r="K30" s="24"/>
    </row>
  </sheetData>
  <sheetProtection/>
  <mergeCells count="21">
    <mergeCell ref="C4:C7"/>
    <mergeCell ref="E2:J2"/>
    <mergeCell ref="J5:J6"/>
    <mergeCell ref="B8:B10"/>
    <mergeCell ref="B11:B12"/>
    <mergeCell ref="J8:J10"/>
    <mergeCell ref="J14:J16"/>
    <mergeCell ref="E5:E6"/>
    <mergeCell ref="E4:J4"/>
    <mergeCell ref="F5:F6"/>
    <mergeCell ref="D4:D7"/>
    <mergeCell ref="B17:B20"/>
    <mergeCell ref="B21:B23"/>
    <mergeCell ref="J17:J20"/>
    <mergeCell ref="J21:J23"/>
    <mergeCell ref="B25:B26"/>
    <mergeCell ref="G5:G6"/>
    <mergeCell ref="J25:J26"/>
    <mergeCell ref="H5:I6"/>
    <mergeCell ref="B4:B7"/>
    <mergeCell ref="B14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2" max="2" width="24.140625" style="0" customWidth="1"/>
    <col min="3" max="3" width="34.57421875" style="0" customWidth="1"/>
    <col min="4" max="4" width="13.57421875" style="0" customWidth="1"/>
    <col min="5" max="7" width="10.57421875" style="0" customWidth="1"/>
  </cols>
  <sheetData>
    <row r="2" spans="2:9" ht="12.75">
      <c r="B2" s="59" t="s">
        <v>131</v>
      </c>
      <c r="E2" s="92" t="s">
        <v>24</v>
      </c>
      <c r="F2" s="93"/>
      <c r="G2" s="94"/>
      <c r="H2" s="26"/>
      <c r="I2" s="26"/>
    </row>
    <row r="3" spans="3:9" ht="16.5">
      <c r="C3" s="1"/>
      <c r="E3" s="29" t="s">
        <v>98</v>
      </c>
      <c r="F3" s="29" t="s">
        <v>33</v>
      </c>
      <c r="G3" s="29" t="s">
        <v>99</v>
      </c>
      <c r="H3" s="26"/>
      <c r="I3" s="26"/>
    </row>
    <row r="4" spans="2:9" ht="13.5" thickBot="1">
      <c r="B4" s="74" t="s">
        <v>4</v>
      </c>
      <c r="C4" s="74" t="s">
        <v>10</v>
      </c>
      <c r="D4" s="74" t="s">
        <v>2</v>
      </c>
      <c r="E4" s="74" t="s">
        <v>100</v>
      </c>
      <c r="F4" s="74" t="s">
        <v>100</v>
      </c>
      <c r="G4" s="74" t="s">
        <v>100</v>
      </c>
      <c r="H4" s="11"/>
      <c r="I4" s="11"/>
    </row>
    <row r="5" spans="2:9" ht="14.25" thickTop="1">
      <c r="B5" s="77" t="s">
        <v>5</v>
      </c>
      <c r="C5" s="77" t="s">
        <v>116</v>
      </c>
      <c r="D5" s="78" t="s">
        <v>193</v>
      </c>
      <c r="E5" s="75">
        <v>266.4</v>
      </c>
      <c r="F5" s="76">
        <v>105.1</v>
      </c>
      <c r="G5" s="76">
        <v>15</v>
      </c>
      <c r="H5" s="12"/>
      <c r="I5" s="12"/>
    </row>
    <row r="6" spans="2:9" ht="13.5">
      <c r="B6" s="8" t="s">
        <v>6</v>
      </c>
      <c r="C6" s="8" t="s">
        <v>117</v>
      </c>
      <c r="D6" s="29" t="s">
        <v>193</v>
      </c>
      <c r="E6" s="75">
        <v>91.7</v>
      </c>
      <c r="F6" s="75">
        <f>ROUND(41.95,1)</f>
        <v>42</v>
      </c>
      <c r="G6" s="75">
        <v>10.4</v>
      </c>
      <c r="H6" s="13"/>
      <c r="I6" s="13"/>
    </row>
    <row r="7" spans="2:10" ht="13.5">
      <c r="B7" s="8" t="s">
        <v>7</v>
      </c>
      <c r="C7" s="8" t="s">
        <v>97</v>
      </c>
      <c r="D7" s="29" t="s">
        <v>193</v>
      </c>
      <c r="E7" s="75">
        <v>200</v>
      </c>
      <c r="F7" s="75">
        <v>175</v>
      </c>
      <c r="G7" s="75">
        <v>150</v>
      </c>
      <c r="H7" s="12"/>
      <c r="I7" s="12"/>
      <c r="J7" s="25"/>
    </row>
    <row r="8" spans="2:9" ht="12.75">
      <c r="B8" s="4"/>
      <c r="C8" s="4"/>
      <c r="D8" s="26"/>
      <c r="E8" s="3"/>
      <c r="F8" s="3"/>
      <c r="G8" s="3"/>
      <c r="H8" s="6"/>
      <c r="I8" s="6"/>
    </row>
    <row r="9" spans="2:7" ht="12.75">
      <c r="B9" s="7" t="s">
        <v>96</v>
      </c>
      <c r="E9" s="5"/>
      <c r="G9" s="6"/>
    </row>
  </sheetData>
  <sheetProtection/>
  <mergeCells count="1"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6.5" customHeight="1"/>
  <cols>
    <col min="3" max="3" width="21.140625" style="0" bestFit="1" customWidth="1"/>
    <col min="8" max="8" width="21.140625" style="0" customWidth="1"/>
  </cols>
  <sheetData>
    <row r="2" ht="16.5" customHeight="1">
      <c r="B2" s="59" t="s">
        <v>216</v>
      </c>
    </row>
    <row r="4" ht="16.5" customHeight="1">
      <c r="B4" s="59" t="s">
        <v>217</v>
      </c>
    </row>
    <row r="6" spans="2:7" ht="16.5" customHeight="1">
      <c r="B6" s="33" t="s">
        <v>194</v>
      </c>
      <c r="G6" s="101" t="s">
        <v>209</v>
      </c>
    </row>
    <row r="7" spans="2:7" ht="16.5" customHeight="1">
      <c r="B7" s="34" t="s">
        <v>195</v>
      </c>
      <c r="G7" s="101"/>
    </row>
    <row r="8" ht="16.5" customHeight="1">
      <c r="B8" s="34"/>
    </row>
    <row r="9" ht="16.5" customHeight="1">
      <c r="B9" s="34"/>
    </row>
    <row r="10" ht="16.5" customHeight="1">
      <c r="B10" s="59" t="s">
        <v>218</v>
      </c>
    </row>
    <row r="12" spans="2:7" ht="16.5" customHeight="1">
      <c r="B12" s="33" t="s">
        <v>196</v>
      </c>
      <c r="G12" s="5" t="s">
        <v>210</v>
      </c>
    </row>
    <row r="15" ht="16.5" customHeight="1">
      <c r="B15" s="59" t="s">
        <v>214</v>
      </c>
    </row>
    <row r="16" ht="16.5" customHeight="1" thickBot="1"/>
    <row r="17" spans="2:10" ht="16.5" customHeight="1" thickBot="1">
      <c r="B17" s="40" t="s">
        <v>137</v>
      </c>
      <c r="C17" s="41" t="s">
        <v>138</v>
      </c>
      <c r="D17" s="40" t="s">
        <v>139</v>
      </c>
      <c r="E17" s="44" t="s">
        <v>183</v>
      </c>
      <c r="G17" s="40" t="s">
        <v>137</v>
      </c>
      <c r="H17" s="41" t="s">
        <v>138</v>
      </c>
      <c r="I17" s="40" t="s">
        <v>139</v>
      </c>
      <c r="J17" s="44" t="s">
        <v>183</v>
      </c>
    </row>
    <row r="18" spans="2:10" ht="16.5" customHeight="1">
      <c r="B18" s="39" t="s">
        <v>134</v>
      </c>
      <c r="C18" s="42" t="s">
        <v>142</v>
      </c>
      <c r="D18" s="45" t="s">
        <v>157</v>
      </c>
      <c r="E18" s="51">
        <v>10</v>
      </c>
      <c r="G18" s="39" t="s">
        <v>161</v>
      </c>
      <c r="H18" s="42" t="s">
        <v>170</v>
      </c>
      <c r="I18" s="45" t="s">
        <v>179</v>
      </c>
      <c r="J18" s="48">
        <v>9.2</v>
      </c>
    </row>
    <row r="19" spans="2:10" ht="16.5" customHeight="1">
      <c r="B19" s="37" t="s">
        <v>135</v>
      </c>
      <c r="C19" s="28" t="s">
        <v>143</v>
      </c>
      <c r="D19" s="46" t="s">
        <v>136</v>
      </c>
      <c r="E19" s="52">
        <v>6</v>
      </c>
      <c r="G19" s="37" t="s">
        <v>162</v>
      </c>
      <c r="H19" s="28" t="s">
        <v>171</v>
      </c>
      <c r="I19" s="46" t="s">
        <v>182</v>
      </c>
      <c r="J19" s="49">
        <v>91</v>
      </c>
    </row>
    <row r="20" spans="2:10" ht="16.5" customHeight="1">
      <c r="B20" s="37" t="s">
        <v>197</v>
      </c>
      <c r="C20" s="28" t="s">
        <v>145</v>
      </c>
      <c r="D20" s="46" t="s">
        <v>158</v>
      </c>
      <c r="E20" s="52">
        <v>1</v>
      </c>
      <c r="G20" s="37" t="s">
        <v>163</v>
      </c>
      <c r="H20" s="28" t="s">
        <v>172</v>
      </c>
      <c r="I20" s="46" t="s">
        <v>182</v>
      </c>
      <c r="J20" s="49">
        <v>17.7</v>
      </c>
    </row>
    <row r="21" spans="2:10" ht="16.5" customHeight="1">
      <c r="B21" s="37" t="s">
        <v>198</v>
      </c>
      <c r="C21" s="28" t="s">
        <v>144</v>
      </c>
      <c r="D21" s="46" t="s">
        <v>158</v>
      </c>
      <c r="E21" s="52">
        <v>1</v>
      </c>
      <c r="G21" s="37" t="s">
        <v>164</v>
      </c>
      <c r="H21" s="28" t="s">
        <v>173</v>
      </c>
      <c r="I21" s="46" t="s">
        <v>182</v>
      </c>
      <c r="J21" s="49">
        <v>11.8</v>
      </c>
    </row>
    <row r="22" spans="2:10" ht="16.5" customHeight="1">
      <c r="B22" s="37" t="s">
        <v>199</v>
      </c>
      <c r="C22" s="28" t="s">
        <v>147</v>
      </c>
      <c r="D22" s="46" t="s">
        <v>158</v>
      </c>
      <c r="E22" s="52">
        <v>1</v>
      </c>
      <c r="G22" s="37" t="s">
        <v>165</v>
      </c>
      <c r="H22" s="28" t="s">
        <v>174</v>
      </c>
      <c r="I22" s="46" t="s">
        <v>182</v>
      </c>
      <c r="J22" s="49">
        <v>12.1</v>
      </c>
    </row>
    <row r="23" spans="2:10" ht="16.5" customHeight="1">
      <c r="B23" s="37" t="s">
        <v>200</v>
      </c>
      <c r="C23" s="28" t="s">
        <v>146</v>
      </c>
      <c r="D23" s="46" t="s">
        <v>158</v>
      </c>
      <c r="E23" s="52">
        <v>1</v>
      </c>
      <c r="G23" s="37" t="s">
        <v>166</v>
      </c>
      <c r="H23" s="28" t="s">
        <v>175</v>
      </c>
      <c r="I23" s="46" t="s">
        <v>180</v>
      </c>
      <c r="J23" s="49">
        <v>1002.8</v>
      </c>
    </row>
    <row r="24" spans="2:10" ht="16.5" customHeight="1">
      <c r="B24" s="37" t="s">
        <v>201</v>
      </c>
      <c r="C24" s="28" t="s">
        <v>148</v>
      </c>
      <c r="D24" s="46" t="s">
        <v>158</v>
      </c>
      <c r="E24" s="52">
        <v>1</v>
      </c>
      <c r="G24" s="37" t="s">
        <v>167</v>
      </c>
      <c r="H24" s="28" t="s">
        <v>176</v>
      </c>
      <c r="I24" s="46" t="s">
        <v>181</v>
      </c>
      <c r="J24" s="49">
        <v>322.5</v>
      </c>
    </row>
    <row r="25" spans="2:10" ht="16.5" customHeight="1">
      <c r="B25" s="37" t="s">
        <v>202</v>
      </c>
      <c r="C25" s="28" t="s">
        <v>149</v>
      </c>
      <c r="D25" s="46" t="s">
        <v>158</v>
      </c>
      <c r="E25" s="52">
        <v>1</v>
      </c>
      <c r="G25" s="37" t="s">
        <v>168</v>
      </c>
      <c r="H25" s="28" t="s">
        <v>177</v>
      </c>
      <c r="I25" s="46" t="s">
        <v>182</v>
      </c>
      <c r="J25" s="49">
        <v>69.2</v>
      </c>
    </row>
    <row r="26" spans="2:10" ht="16.5" customHeight="1" thickBot="1">
      <c r="B26" s="37" t="s">
        <v>203</v>
      </c>
      <c r="C26" s="28" t="s">
        <v>150</v>
      </c>
      <c r="D26" s="46" t="s">
        <v>158</v>
      </c>
      <c r="E26" s="52">
        <v>1</v>
      </c>
      <c r="G26" s="38" t="s">
        <v>169</v>
      </c>
      <c r="H26" s="43" t="s">
        <v>178</v>
      </c>
      <c r="I26" s="47" t="s">
        <v>179</v>
      </c>
      <c r="J26" s="50">
        <v>280.5</v>
      </c>
    </row>
    <row r="27" spans="2:8" ht="16.5" customHeight="1">
      <c r="B27" s="37" t="s">
        <v>204</v>
      </c>
      <c r="C27" s="28" t="s">
        <v>151</v>
      </c>
      <c r="D27" s="46" t="s">
        <v>158</v>
      </c>
      <c r="E27" s="52">
        <v>1</v>
      </c>
      <c r="G27" s="32"/>
      <c r="H27" s="5"/>
    </row>
    <row r="28" spans="2:8" ht="16.5" customHeight="1">
      <c r="B28" s="37" t="s">
        <v>205</v>
      </c>
      <c r="C28" s="28" t="s">
        <v>152</v>
      </c>
      <c r="D28" s="46" t="s">
        <v>158</v>
      </c>
      <c r="E28" s="52">
        <v>1</v>
      </c>
      <c r="G28" s="32"/>
      <c r="H28" s="5"/>
    </row>
    <row r="29" spans="2:8" ht="16.5" customHeight="1">
      <c r="B29" s="37" t="s">
        <v>136</v>
      </c>
      <c r="C29" s="28" t="s">
        <v>153</v>
      </c>
      <c r="D29" s="46" t="s">
        <v>159</v>
      </c>
      <c r="E29" s="52">
        <v>3</v>
      </c>
      <c r="G29" s="32"/>
      <c r="H29" s="5"/>
    </row>
    <row r="30" spans="2:8" ht="16.5" customHeight="1">
      <c r="B30" s="37" t="s">
        <v>206</v>
      </c>
      <c r="C30" s="28" t="s">
        <v>154</v>
      </c>
      <c r="D30" s="46" t="s">
        <v>191</v>
      </c>
      <c r="E30" s="52">
        <v>100</v>
      </c>
      <c r="G30" s="32"/>
      <c r="H30" s="5"/>
    </row>
    <row r="31" spans="2:8" ht="16.5" customHeight="1" thickBot="1">
      <c r="B31" s="38" t="s">
        <v>207</v>
      </c>
      <c r="C31" s="43" t="s">
        <v>155</v>
      </c>
      <c r="D31" s="47" t="s">
        <v>208</v>
      </c>
      <c r="E31" s="53">
        <v>3.6</v>
      </c>
      <c r="G31" s="32"/>
      <c r="H31" s="5"/>
    </row>
    <row r="33" ht="16.5" customHeight="1">
      <c r="B33" s="7" t="s">
        <v>189</v>
      </c>
    </row>
    <row r="36" ht="16.5" customHeight="1">
      <c r="B36" s="59" t="s">
        <v>215</v>
      </c>
    </row>
    <row r="37" ht="16.5" customHeight="1" thickBot="1"/>
    <row r="38" spans="2:5" ht="16.5" customHeight="1" thickBot="1">
      <c r="B38" s="40" t="s">
        <v>137</v>
      </c>
      <c r="C38" s="41" t="s">
        <v>138</v>
      </c>
      <c r="D38" s="40" t="s">
        <v>139</v>
      </c>
      <c r="E38" s="44" t="s">
        <v>183</v>
      </c>
    </row>
    <row r="39" spans="2:5" ht="16.5" customHeight="1">
      <c r="B39" s="39" t="s">
        <v>161</v>
      </c>
      <c r="C39" s="42" t="s">
        <v>185</v>
      </c>
      <c r="D39" s="45" t="s">
        <v>179</v>
      </c>
      <c r="E39" s="51">
        <v>105.1</v>
      </c>
    </row>
    <row r="40" spans="2:5" ht="16.5" customHeight="1">
      <c r="B40" s="37" t="s">
        <v>162</v>
      </c>
      <c r="C40" s="28" t="s">
        <v>186</v>
      </c>
      <c r="D40" s="46" t="s">
        <v>182</v>
      </c>
      <c r="E40" s="52">
        <v>42</v>
      </c>
    </row>
    <row r="41" spans="2:5" ht="16.5" customHeight="1" thickBot="1">
      <c r="B41" s="38" t="s">
        <v>163</v>
      </c>
      <c r="C41" s="43" t="s">
        <v>187</v>
      </c>
      <c r="D41" s="47" t="s">
        <v>182</v>
      </c>
      <c r="E41" s="53">
        <v>175</v>
      </c>
    </row>
    <row r="43" ht="16.5" customHeight="1">
      <c r="B43" s="7" t="s">
        <v>188</v>
      </c>
    </row>
    <row r="45" ht="16.5" customHeight="1">
      <c r="B45" s="32"/>
    </row>
    <row r="46" ht="16.5" customHeight="1">
      <c r="B46" s="59" t="s">
        <v>184</v>
      </c>
    </row>
    <row r="47" ht="16.5" customHeight="1" thickBot="1">
      <c r="B47" s="32"/>
    </row>
    <row r="48" spans="2:6" ht="16.5" customHeight="1">
      <c r="B48" s="36" t="s">
        <v>137</v>
      </c>
      <c r="C48" s="54" t="s">
        <v>138</v>
      </c>
      <c r="D48" s="55" t="s">
        <v>139</v>
      </c>
      <c r="E48" s="95" t="s">
        <v>190</v>
      </c>
      <c r="F48" s="96"/>
    </row>
    <row r="49" spans="2:6" ht="16.5" customHeight="1">
      <c r="B49" s="37" t="s">
        <v>132</v>
      </c>
      <c r="C49" s="28" t="s">
        <v>140</v>
      </c>
      <c r="D49" s="56" t="s">
        <v>156</v>
      </c>
      <c r="E49" s="97">
        <f>J18*E20*E30+(J19*E21+J20*E22+J21*E23+J22*E28)*E18*E19+J23*2*E29*E24+J24*2*E19*E25+J25*2*E18*E26+J26*E31*E27</f>
        <v>21156.6</v>
      </c>
      <c r="F49" s="98"/>
    </row>
    <row r="50" spans="2:6" ht="16.5" customHeight="1" thickBot="1">
      <c r="B50" s="38" t="s">
        <v>133</v>
      </c>
      <c r="C50" s="43" t="s">
        <v>141</v>
      </c>
      <c r="D50" s="57" t="s">
        <v>156</v>
      </c>
      <c r="E50" s="99">
        <f>(E39+E40+E41)*E18*E19</f>
        <v>19326</v>
      </c>
      <c r="F50" s="100"/>
    </row>
    <row r="51" ht="16.5" customHeight="1">
      <c r="B51" s="32"/>
    </row>
    <row r="52" ht="16.5" customHeight="1">
      <c r="B52" s="7" t="s">
        <v>160</v>
      </c>
    </row>
  </sheetData>
  <sheetProtection/>
  <mergeCells count="4">
    <mergeCell ref="E48:F48"/>
    <mergeCell ref="E49:F49"/>
    <mergeCell ref="E50:F50"/>
    <mergeCell ref="G6:G7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40"/>
  <sheetViews>
    <sheetView view="pageBreakPreview" zoomScaleNormal="70" zoomScaleSheetLayoutView="100" zoomScalePageLayoutView="0" workbookViewId="0" topLeftCell="A35">
      <selection activeCell="B15" sqref="B15"/>
    </sheetView>
  </sheetViews>
  <sheetFormatPr defaultColWidth="12.57421875" defaultRowHeight="15" outlineLevelRow="1"/>
  <cols>
    <col min="1" max="16384" width="12.57421875" style="7" customWidth="1"/>
  </cols>
  <sheetData>
    <row r="1" ht="12" hidden="1" outlineLevel="1"/>
    <row r="2" spans="2:6" ht="12" hidden="1" outlineLevel="1">
      <c r="B2" s="7" t="s">
        <v>124</v>
      </c>
      <c r="F2" s="7" t="s">
        <v>125</v>
      </c>
    </row>
    <row r="3" spans="2:9" ht="12" hidden="1" outlineLevel="1">
      <c r="B3" s="27" t="s">
        <v>46</v>
      </c>
      <c r="C3" s="27" t="s">
        <v>48</v>
      </c>
      <c r="D3" s="27" t="s">
        <v>47</v>
      </c>
      <c r="F3" s="105" t="s">
        <v>46</v>
      </c>
      <c r="G3" s="105"/>
      <c r="H3" s="27" t="s">
        <v>48</v>
      </c>
      <c r="I3" s="27" t="s">
        <v>47</v>
      </c>
    </row>
    <row r="4" spans="2:9" ht="12" hidden="1" outlineLevel="1">
      <c r="B4" s="27" t="s">
        <v>38</v>
      </c>
      <c r="C4" s="31">
        <f>'補修単価比較表'!J8</f>
        <v>9.2</v>
      </c>
      <c r="D4" s="27" t="s">
        <v>49</v>
      </c>
      <c r="F4" s="105" t="s">
        <v>121</v>
      </c>
      <c r="G4" s="27" t="s">
        <v>118</v>
      </c>
      <c r="H4" s="8">
        <f>'架替費用比較表'!E5</f>
        <v>266.4</v>
      </c>
      <c r="I4" s="27" t="s">
        <v>49</v>
      </c>
    </row>
    <row r="5" spans="2:9" ht="12" hidden="1" outlineLevel="1">
      <c r="B5" s="27" t="s">
        <v>39</v>
      </c>
      <c r="C5" s="31">
        <f>'補修単価比較表'!J11</f>
        <v>91</v>
      </c>
      <c r="D5" s="27" t="s">
        <v>49</v>
      </c>
      <c r="F5" s="105"/>
      <c r="G5" s="27" t="s">
        <v>119</v>
      </c>
      <c r="H5" s="8">
        <f>'架替費用比較表'!F5</f>
        <v>105.1</v>
      </c>
      <c r="I5" s="27" t="s">
        <v>49</v>
      </c>
    </row>
    <row r="6" spans="2:9" ht="12" hidden="1" outlineLevel="1">
      <c r="B6" s="27" t="s">
        <v>37</v>
      </c>
      <c r="C6" s="31">
        <f>'補修単価比較表'!J12</f>
        <v>17.7</v>
      </c>
      <c r="D6" s="27" t="s">
        <v>49</v>
      </c>
      <c r="F6" s="105"/>
      <c r="G6" s="27" t="s">
        <v>120</v>
      </c>
      <c r="H6" s="8">
        <f>'架替費用比較表'!G5</f>
        <v>15</v>
      </c>
      <c r="I6" s="27" t="s">
        <v>49</v>
      </c>
    </row>
    <row r="7" spans="2:9" ht="12" hidden="1" outlineLevel="1">
      <c r="B7" s="27" t="s">
        <v>40</v>
      </c>
      <c r="C7" s="31">
        <f>'補修単価比較表'!J13</f>
        <v>11.8</v>
      </c>
      <c r="D7" s="27" t="s">
        <v>49</v>
      </c>
      <c r="F7" s="105" t="s">
        <v>122</v>
      </c>
      <c r="G7" s="27" t="s">
        <v>118</v>
      </c>
      <c r="H7" s="8">
        <f>'架替費用比較表'!E6</f>
        <v>91.7</v>
      </c>
      <c r="I7" s="27" t="s">
        <v>49</v>
      </c>
    </row>
    <row r="8" spans="2:9" ht="12" hidden="1" outlineLevel="1">
      <c r="B8" s="27" t="s">
        <v>41</v>
      </c>
      <c r="C8" s="31">
        <f>'補修単価比較表'!J14</f>
        <v>1002.8</v>
      </c>
      <c r="D8" s="27" t="s">
        <v>50</v>
      </c>
      <c r="F8" s="105"/>
      <c r="G8" s="27" t="s">
        <v>119</v>
      </c>
      <c r="H8" s="8">
        <f>'架替費用比較表'!F6</f>
        <v>42</v>
      </c>
      <c r="I8" s="27" t="s">
        <v>49</v>
      </c>
    </row>
    <row r="9" spans="2:9" ht="12" hidden="1" outlineLevel="1">
      <c r="B9" s="27" t="s">
        <v>42</v>
      </c>
      <c r="C9" s="31">
        <f>'補修単価比較表'!J17</f>
        <v>322.5</v>
      </c>
      <c r="D9" s="27" t="s">
        <v>51</v>
      </c>
      <c r="F9" s="105"/>
      <c r="G9" s="27" t="s">
        <v>120</v>
      </c>
      <c r="H9" s="8">
        <f>'架替費用比較表'!G6</f>
        <v>10.4</v>
      </c>
      <c r="I9" s="27" t="s">
        <v>49</v>
      </c>
    </row>
    <row r="10" spans="2:9" ht="12" hidden="1" outlineLevel="1">
      <c r="B10" s="27" t="s">
        <v>43</v>
      </c>
      <c r="C10" s="31">
        <f>'補修単価比較表'!J21</f>
        <v>69.2</v>
      </c>
      <c r="D10" s="27" t="s">
        <v>51</v>
      </c>
      <c r="F10" s="105" t="s">
        <v>123</v>
      </c>
      <c r="G10" s="27" t="s">
        <v>118</v>
      </c>
      <c r="H10" s="8">
        <f>'架替費用比較表'!E7</f>
        <v>200</v>
      </c>
      <c r="I10" s="27" t="s">
        <v>49</v>
      </c>
    </row>
    <row r="11" spans="2:9" ht="12" hidden="1" outlineLevel="1">
      <c r="B11" s="27" t="s">
        <v>44</v>
      </c>
      <c r="C11" s="31">
        <f>'補修単価比較表'!J24</f>
        <v>280.5</v>
      </c>
      <c r="D11" s="27" t="s">
        <v>49</v>
      </c>
      <c r="F11" s="105"/>
      <c r="G11" s="27" t="s">
        <v>119</v>
      </c>
      <c r="H11" s="8">
        <f>'架替費用比較表'!F7</f>
        <v>175</v>
      </c>
      <c r="I11" s="27" t="s">
        <v>49</v>
      </c>
    </row>
    <row r="12" spans="2:9" ht="12" hidden="1" outlineLevel="1">
      <c r="B12" s="27" t="s">
        <v>45</v>
      </c>
      <c r="C12" s="31">
        <f>'補修単価比較表'!J25</f>
        <v>12.1</v>
      </c>
      <c r="D12" s="27" t="s">
        <v>49</v>
      </c>
      <c r="F12" s="105"/>
      <c r="G12" s="27" t="s">
        <v>120</v>
      </c>
      <c r="H12" s="8">
        <f>'架替費用比較表'!G7</f>
        <v>150</v>
      </c>
      <c r="I12" s="27" t="s">
        <v>49</v>
      </c>
    </row>
    <row r="13" ht="12" hidden="1" outlineLevel="1">
      <c r="H13" s="14"/>
    </row>
    <row r="14" ht="12" collapsed="1"/>
    <row r="15" ht="12.75">
      <c r="B15" s="59" t="s">
        <v>129</v>
      </c>
    </row>
    <row r="17" spans="2:17" ht="12">
      <c r="B17" s="8"/>
      <c r="C17" s="8"/>
      <c r="D17" s="23" t="s">
        <v>52</v>
      </c>
      <c r="E17" s="23" t="s">
        <v>53</v>
      </c>
      <c r="F17" s="23" t="s">
        <v>54</v>
      </c>
      <c r="G17" s="23" t="s">
        <v>55</v>
      </c>
      <c r="H17" s="23" t="s">
        <v>56</v>
      </c>
      <c r="I17" s="23" t="s">
        <v>57</v>
      </c>
      <c r="J17" s="23" t="s">
        <v>58</v>
      </c>
      <c r="K17" s="23" t="s">
        <v>59</v>
      </c>
      <c r="L17" s="23" t="s">
        <v>60</v>
      </c>
      <c r="M17" s="23" t="s">
        <v>61</v>
      </c>
      <c r="N17" s="23" t="s">
        <v>67</v>
      </c>
      <c r="O17" s="23" t="s">
        <v>68</v>
      </c>
      <c r="P17" s="23" t="s">
        <v>69</v>
      </c>
      <c r="Q17" s="23" t="s">
        <v>70</v>
      </c>
    </row>
    <row r="18" spans="2:17" ht="12" customHeight="1">
      <c r="B18" s="8"/>
      <c r="C18" s="23" t="s">
        <v>66</v>
      </c>
      <c r="D18" s="23">
        <v>2</v>
      </c>
      <c r="E18" s="23">
        <v>3</v>
      </c>
      <c r="F18" s="23">
        <v>4</v>
      </c>
      <c r="G18" s="23">
        <v>5</v>
      </c>
      <c r="H18" s="23">
        <v>6</v>
      </c>
      <c r="I18" s="23">
        <v>7</v>
      </c>
      <c r="J18" s="23">
        <v>8</v>
      </c>
      <c r="K18" s="23">
        <v>9</v>
      </c>
      <c r="L18" s="23">
        <v>10</v>
      </c>
      <c r="M18" s="8">
        <v>11</v>
      </c>
      <c r="N18" s="8">
        <v>12</v>
      </c>
      <c r="O18" s="8">
        <v>13</v>
      </c>
      <c r="P18" s="8">
        <v>14</v>
      </c>
      <c r="Q18" s="8">
        <v>15</v>
      </c>
    </row>
    <row r="19" spans="2:17" ht="12" customHeight="1">
      <c r="B19" s="105" t="s">
        <v>72</v>
      </c>
      <c r="C19" s="23" t="s">
        <v>213</v>
      </c>
      <c r="D19" s="8">
        <f aca="true" t="shared" si="0" ref="D19:K19">(E19/E18)*D18</f>
        <v>20</v>
      </c>
      <c r="E19" s="8">
        <f t="shared" si="0"/>
        <v>30</v>
      </c>
      <c r="F19" s="8">
        <f t="shared" si="0"/>
        <v>40</v>
      </c>
      <c r="G19" s="8">
        <f t="shared" si="0"/>
        <v>50</v>
      </c>
      <c r="H19" s="8">
        <f t="shared" si="0"/>
        <v>60</v>
      </c>
      <c r="I19" s="8">
        <f t="shared" si="0"/>
        <v>70</v>
      </c>
      <c r="J19" s="8">
        <f t="shared" si="0"/>
        <v>80</v>
      </c>
      <c r="K19" s="8">
        <f t="shared" si="0"/>
        <v>90</v>
      </c>
      <c r="L19" s="15">
        <v>100</v>
      </c>
      <c r="M19" s="8">
        <f>(L19/L18)*M18</f>
        <v>110</v>
      </c>
      <c r="N19" s="8">
        <f>(M19/M18)*N18</f>
        <v>120</v>
      </c>
      <c r="O19" s="8">
        <f>(N19/N18)*O18</f>
        <v>130</v>
      </c>
      <c r="P19" s="8">
        <f>(O19/O18)*P18</f>
        <v>140</v>
      </c>
      <c r="Q19" s="8">
        <f>(P19/P18)*Q18</f>
        <v>150</v>
      </c>
    </row>
    <row r="20" spans="2:17" ht="12" customHeight="1">
      <c r="B20" s="105"/>
      <c r="C20" s="23" t="s">
        <v>64</v>
      </c>
      <c r="D20" s="16">
        <f aca="true" t="shared" si="1" ref="D20:Q20">$C$4*D19</f>
        <v>184</v>
      </c>
      <c r="E20" s="16">
        <f t="shared" si="1"/>
        <v>276</v>
      </c>
      <c r="F20" s="16">
        <f t="shared" si="1"/>
        <v>368</v>
      </c>
      <c r="G20" s="16">
        <f t="shared" si="1"/>
        <v>459.99999999999994</v>
      </c>
      <c r="H20" s="16">
        <f t="shared" si="1"/>
        <v>552</v>
      </c>
      <c r="I20" s="16">
        <f t="shared" si="1"/>
        <v>644</v>
      </c>
      <c r="J20" s="16">
        <f t="shared" si="1"/>
        <v>736</v>
      </c>
      <c r="K20" s="16">
        <f t="shared" si="1"/>
        <v>827.9999999999999</v>
      </c>
      <c r="L20" s="16">
        <f t="shared" si="1"/>
        <v>919.9999999999999</v>
      </c>
      <c r="M20" s="16">
        <f t="shared" si="1"/>
        <v>1011.9999999999999</v>
      </c>
      <c r="N20" s="16">
        <f t="shared" si="1"/>
        <v>1104</v>
      </c>
      <c r="O20" s="16">
        <f t="shared" si="1"/>
        <v>1196</v>
      </c>
      <c r="P20" s="16">
        <f t="shared" si="1"/>
        <v>1288</v>
      </c>
      <c r="Q20" s="16">
        <f t="shared" si="1"/>
        <v>1380</v>
      </c>
    </row>
    <row r="21" spans="2:17" ht="12" customHeight="1">
      <c r="B21" s="105" t="s">
        <v>73</v>
      </c>
      <c r="C21" s="35" t="s">
        <v>213</v>
      </c>
      <c r="D21" s="8">
        <f aca="true" t="shared" si="2" ref="D21:K21">(E21/E18)*D18</f>
        <v>12</v>
      </c>
      <c r="E21" s="8">
        <f t="shared" si="2"/>
        <v>18</v>
      </c>
      <c r="F21" s="8">
        <f t="shared" si="2"/>
        <v>24</v>
      </c>
      <c r="G21" s="8">
        <f t="shared" si="2"/>
        <v>30</v>
      </c>
      <c r="H21" s="8">
        <f t="shared" si="2"/>
        <v>36</v>
      </c>
      <c r="I21" s="8">
        <f t="shared" si="2"/>
        <v>42</v>
      </c>
      <c r="J21" s="8">
        <f t="shared" si="2"/>
        <v>48</v>
      </c>
      <c r="K21" s="8">
        <f t="shared" si="2"/>
        <v>54</v>
      </c>
      <c r="L21" s="15">
        <v>60</v>
      </c>
      <c r="M21" s="8">
        <f>(L21/L18)*M18</f>
        <v>66</v>
      </c>
      <c r="N21" s="8">
        <f>(M21/M18)*N18</f>
        <v>72</v>
      </c>
      <c r="O21" s="8">
        <f>(N21/N18)*O18</f>
        <v>78</v>
      </c>
      <c r="P21" s="8">
        <f>(O21/O18)*P18</f>
        <v>84</v>
      </c>
      <c r="Q21" s="8">
        <f>(P21/P18)*Q18</f>
        <v>90</v>
      </c>
    </row>
    <row r="22" spans="2:18" ht="12" customHeight="1">
      <c r="B22" s="105"/>
      <c r="C22" s="23" t="s">
        <v>64</v>
      </c>
      <c r="D22" s="16">
        <f aca="true" t="shared" si="3" ref="D22:Q22">$C$5*D21</f>
        <v>1092</v>
      </c>
      <c r="E22" s="16">
        <f t="shared" si="3"/>
        <v>1638</v>
      </c>
      <c r="F22" s="16">
        <f t="shared" si="3"/>
        <v>2184</v>
      </c>
      <c r="G22" s="16">
        <f t="shared" si="3"/>
        <v>2730</v>
      </c>
      <c r="H22" s="16">
        <f t="shared" si="3"/>
        <v>3276</v>
      </c>
      <c r="I22" s="16">
        <f t="shared" si="3"/>
        <v>3822</v>
      </c>
      <c r="J22" s="16">
        <f t="shared" si="3"/>
        <v>4368</v>
      </c>
      <c r="K22" s="16">
        <f t="shared" si="3"/>
        <v>4914</v>
      </c>
      <c r="L22" s="16">
        <f t="shared" si="3"/>
        <v>5460</v>
      </c>
      <c r="M22" s="16">
        <f t="shared" si="3"/>
        <v>6006</v>
      </c>
      <c r="N22" s="16">
        <f t="shared" si="3"/>
        <v>6552</v>
      </c>
      <c r="O22" s="16">
        <f t="shared" si="3"/>
        <v>7098</v>
      </c>
      <c r="P22" s="16">
        <f t="shared" si="3"/>
        <v>7644</v>
      </c>
      <c r="Q22" s="16">
        <f t="shared" si="3"/>
        <v>8190</v>
      </c>
      <c r="R22" s="58"/>
    </row>
    <row r="23" spans="2:17" ht="12" customHeight="1">
      <c r="B23" s="105" t="s">
        <v>74</v>
      </c>
      <c r="C23" s="35" t="s">
        <v>213</v>
      </c>
      <c r="D23" s="8">
        <f aca="true" t="shared" si="4" ref="D23:K23">(E23/E18)*D18</f>
        <v>12</v>
      </c>
      <c r="E23" s="8">
        <f t="shared" si="4"/>
        <v>18</v>
      </c>
      <c r="F23" s="8">
        <f t="shared" si="4"/>
        <v>24</v>
      </c>
      <c r="G23" s="8">
        <f t="shared" si="4"/>
        <v>30</v>
      </c>
      <c r="H23" s="8">
        <f t="shared" si="4"/>
        <v>36</v>
      </c>
      <c r="I23" s="8">
        <f t="shared" si="4"/>
        <v>42</v>
      </c>
      <c r="J23" s="8">
        <f t="shared" si="4"/>
        <v>48</v>
      </c>
      <c r="K23" s="8">
        <f t="shared" si="4"/>
        <v>54</v>
      </c>
      <c r="L23" s="15">
        <v>60</v>
      </c>
      <c r="M23" s="8">
        <f>(L23/L18)*M18</f>
        <v>66</v>
      </c>
      <c r="N23" s="8">
        <f>(M23/M18)*N18</f>
        <v>72</v>
      </c>
      <c r="O23" s="8">
        <f>(N23/N18)*O18</f>
        <v>78</v>
      </c>
      <c r="P23" s="8">
        <f>(O23/O18)*P18</f>
        <v>84</v>
      </c>
      <c r="Q23" s="8">
        <f>(P23/P18)*Q18</f>
        <v>90</v>
      </c>
    </row>
    <row r="24" spans="2:17" ht="12" customHeight="1">
      <c r="B24" s="105"/>
      <c r="C24" s="23" t="s">
        <v>64</v>
      </c>
      <c r="D24" s="16">
        <f aca="true" t="shared" si="5" ref="D24:Q24">$C$6*D23</f>
        <v>212.39999999999998</v>
      </c>
      <c r="E24" s="16">
        <f t="shared" si="5"/>
        <v>318.59999999999997</v>
      </c>
      <c r="F24" s="16">
        <f t="shared" si="5"/>
        <v>424.79999999999995</v>
      </c>
      <c r="G24" s="16">
        <f t="shared" si="5"/>
        <v>531</v>
      </c>
      <c r="H24" s="16">
        <f t="shared" si="5"/>
        <v>637.1999999999999</v>
      </c>
      <c r="I24" s="16">
        <f t="shared" si="5"/>
        <v>743.4</v>
      </c>
      <c r="J24" s="16">
        <f t="shared" si="5"/>
        <v>849.5999999999999</v>
      </c>
      <c r="K24" s="16">
        <f t="shared" si="5"/>
        <v>955.8</v>
      </c>
      <c r="L24" s="16">
        <f t="shared" si="5"/>
        <v>1062</v>
      </c>
      <c r="M24" s="16">
        <f t="shared" si="5"/>
        <v>1168.2</v>
      </c>
      <c r="N24" s="16">
        <f t="shared" si="5"/>
        <v>1274.3999999999999</v>
      </c>
      <c r="O24" s="16">
        <f t="shared" si="5"/>
        <v>1380.6</v>
      </c>
      <c r="P24" s="16">
        <f t="shared" si="5"/>
        <v>1486.8</v>
      </c>
      <c r="Q24" s="16">
        <f t="shared" si="5"/>
        <v>1593</v>
      </c>
    </row>
    <row r="25" spans="2:18" ht="12" customHeight="1">
      <c r="B25" s="105" t="s">
        <v>75</v>
      </c>
      <c r="C25" s="35" t="s">
        <v>213</v>
      </c>
      <c r="D25" s="8">
        <f aca="true" t="shared" si="6" ref="D25:K25">(E25/E18)*D18</f>
        <v>12</v>
      </c>
      <c r="E25" s="8">
        <f t="shared" si="6"/>
        <v>18</v>
      </c>
      <c r="F25" s="8">
        <f t="shared" si="6"/>
        <v>24</v>
      </c>
      <c r="G25" s="8">
        <f t="shared" si="6"/>
        <v>30</v>
      </c>
      <c r="H25" s="8">
        <f t="shared" si="6"/>
        <v>36</v>
      </c>
      <c r="I25" s="8">
        <f t="shared" si="6"/>
        <v>42</v>
      </c>
      <c r="J25" s="8">
        <f t="shared" si="6"/>
        <v>48</v>
      </c>
      <c r="K25" s="8">
        <f t="shared" si="6"/>
        <v>54</v>
      </c>
      <c r="L25" s="15">
        <v>60</v>
      </c>
      <c r="M25" s="8">
        <f>(L25/L18)*M18</f>
        <v>66</v>
      </c>
      <c r="N25" s="8">
        <f>(M25/M18)*N18</f>
        <v>72</v>
      </c>
      <c r="O25" s="8">
        <f>(N25/N18)*O18</f>
        <v>78</v>
      </c>
      <c r="P25" s="8">
        <f>(O25/O18)*P18</f>
        <v>84</v>
      </c>
      <c r="Q25" s="8">
        <f>(P25/P18)*Q18</f>
        <v>90</v>
      </c>
      <c r="R25" s="58"/>
    </row>
    <row r="26" spans="2:17" ht="12" customHeight="1">
      <c r="B26" s="105"/>
      <c r="C26" s="23" t="s">
        <v>64</v>
      </c>
      <c r="D26" s="16">
        <f aca="true" t="shared" si="7" ref="D26:Q26">$C$7*D25</f>
        <v>141.60000000000002</v>
      </c>
      <c r="E26" s="16">
        <f t="shared" si="7"/>
        <v>212.4</v>
      </c>
      <c r="F26" s="16">
        <f t="shared" si="7"/>
        <v>283.20000000000005</v>
      </c>
      <c r="G26" s="16">
        <f t="shared" si="7"/>
        <v>354</v>
      </c>
      <c r="H26" s="16">
        <f t="shared" si="7"/>
        <v>424.8</v>
      </c>
      <c r="I26" s="16">
        <f t="shared" si="7"/>
        <v>495.6</v>
      </c>
      <c r="J26" s="16">
        <f t="shared" si="7"/>
        <v>566.4000000000001</v>
      </c>
      <c r="K26" s="16">
        <f t="shared" si="7"/>
        <v>637.2</v>
      </c>
      <c r="L26" s="16">
        <f t="shared" si="7"/>
        <v>708</v>
      </c>
      <c r="M26" s="16">
        <f t="shared" si="7"/>
        <v>778.8000000000001</v>
      </c>
      <c r="N26" s="16">
        <f t="shared" si="7"/>
        <v>849.6</v>
      </c>
      <c r="O26" s="16">
        <f t="shared" si="7"/>
        <v>920.4000000000001</v>
      </c>
      <c r="P26" s="16">
        <f t="shared" si="7"/>
        <v>991.2</v>
      </c>
      <c r="Q26" s="16">
        <f t="shared" si="7"/>
        <v>1062</v>
      </c>
    </row>
    <row r="27" spans="2:17" ht="12" customHeight="1">
      <c r="B27" s="105" t="s">
        <v>76</v>
      </c>
      <c r="C27" s="23" t="s">
        <v>62</v>
      </c>
      <c r="D27" s="30">
        <f aca="true" t="shared" si="8" ref="D27:K27">E27</f>
        <v>6</v>
      </c>
      <c r="E27" s="30">
        <f t="shared" si="8"/>
        <v>6</v>
      </c>
      <c r="F27" s="30">
        <f t="shared" si="8"/>
        <v>6</v>
      </c>
      <c r="G27" s="30">
        <f t="shared" si="8"/>
        <v>6</v>
      </c>
      <c r="H27" s="30">
        <f t="shared" si="8"/>
        <v>6</v>
      </c>
      <c r="I27" s="30">
        <f t="shared" si="8"/>
        <v>6</v>
      </c>
      <c r="J27" s="30">
        <f t="shared" si="8"/>
        <v>6</v>
      </c>
      <c r="K27" s="30">
        <f t="shared" si="8"/>
        <v>6</v>
      </c>
      <c r="L27" s="15">
        <v>6</v>
      </c>
      <c r="M27" s="30">
        <f>L27</f>
        <v>6</v>
      </c>
      <c r="N27" s="30">
        <f>M27</f>
        <v>6</v>
      </c>
      <c r="O27" s="30">
        <f>N27</f>
        <v>6</v>
      </c>
      <c r="P27" s="30">
        <f>O27</f>
        <v>6</v>
      </c>
      <c r="Q27" s="30">
        <f>P27</f>
        <v>6</v>
      </c>
    </row>
    <row r="28" spans="2:17" ht="12" customHeight="1">
      <c r="B28" s="105"/>
      <c r="C28" s="23" t="s">
        <v>64</v>
      </c>
      <c r="D28" s="16">
        <f aca="true" t="shared" si="9" ref="D28:Q28">$C$8*D27</f>
        <v>6016.799999999999</v>
      </c>
      <c r="E28" s="16">
        <f t="shared" si="9"/>
        <v>6016.799999999999</v>
      </c>
      <c r="F28" s="16">
        <f t="shared" si="9"/>
        <v>6016.799999999999</v>
      </c>
      <c r="G28" s="16">
        <f t="shared" si="9"/>
        <v>6016.799999999999</v>
      </c>
      <c r="H28" s="16">
        <f t="shared" si="9"/>
        <v>6016.799999999999</v>
      </c>
      <c r="I28" s="16">
        <f t="shared" si="9"/>
        <v>6016.799999999999</v>
      </c>
      <c r="J28" s="16">
        <f t="shared" si="9"/>
        <v>6016.799999999999</v>
      </c>
      <c r="K28" s="16">
        <f t="shared" si="9"/>
        <v>6016.799999999999</v>
      </c>
      <c r="L28" s="16">
        <f t="shared" si="9"/>
        <v>6016.799999999999</v>
      </c>
      <c r="M28" s="16">
        <f t="shared" si="9"/>
        <v>6016.799999999999</v>
      </c>
      <c r="N28" s="16">
        <f t="shared" si="9"/>
        <v>6016.799999999999</v>
      </c>
      <c r="O28" s="16">
        <f t="shared" si="9"/>
        <v>6016.799999999999</v>
      </c>
      <c r="P28" s="16">
        <f t="shared" si="9"/>
        <v>6016.799999999999</v>
      </c>
      <c r="Q28" s="16">
        <f t="shared" si="9"/>
        <v>6016.799999999999</v>
      </c>
    </row>
    <row r="29" spans="2:17" ht="12" customHeight="1">
      <c r="B29" s="105" t="s">
        <v>77</v>
      </c>
      <c r="C29" s="23" t="s">
        <v>63</v>
      </c>
      <c r="D29" s="30">
        <f aca="true" t="shared" si="10" ref="D29:K29">E29</f>
        <v>12</v>
      </c>
      <c r="E29" s="30">
        <f t="shared" si="10"/>
        <v>12</v>
      </c>
      <c r="F29" s="30">
        <f t="shared" si="10"/>
        <v>12</v>
      </c>
      <c r="G29" s="30">
        <f t="shared" si="10"/>
        <v>12</v>
      </c>
      <c r="H29" s="30">
        <f t="shared" si="10"/>
        <v>12</v>
      </c>
      <c r="I29" s="30">
        <f t="shared" si="10"/>
        <v>12</v>
      </c>
      <c r="J29" s="30">
        <f t="shared" si="10"/>
        <v>12</v>
      </c>
      <c r="K29" s="30">
        <f t="shared" si="10"/>
        <v>12</v>
      </c>
      <c r="L29" s="15">
        <v>12</v>
      </c>
      <c r="M29" s="30">
        <f>L29</f>
        <v>12</v>
      </c>
      <c r="N29" s="30">
        <f>M29</f>
        <v>12</v>
      </c>
      <c r="O29" s="30">
        <f>N29</f>
        <v>12</v>
      </c>
      <c r="P29" s="30">
        <f>O29</f>
        <v>12</v>
      </c>
      <c r="Q29" s="30">
        <f>P29</f>
        <v>12</v>
      </c>
    </row>
    <row r="30" spans="2:17" ht="12" customHeight="1">
      <c r="B30" s="105"/>
      <c r="C30" s="23" t="s">
        <v>64</v>
      </c>
      <c r="D30" s="16">
        <f aca="true" t="shared" si="11" ref="D30:Q30">$C$9*D29</f>
        <v>3870</v>
      </c>
      <c r="E30" s="16">
        <f t="shared" si="11"/>
        <v>3870</v>
      </c>
      <c r="F30" s="16">
        <f t="shared" si="11"/>
        <v>3870</v>
      </c>
      <c r="G30" s="16">
        <f t="shared" si="11"/>
        <v>3870</v>
      </c>
      <c r="H30" s="16">
        <f t="shared" si="11"/>
        <v>3870</v>
      </c>
      <c r="I30" s="16">
        <f t="shared" si="11"/>
        <v>3870</v>
      </c>
      <c r="J30" s="16">
        <f t="shared" si="11"/>
        <v>3870</v>
      </c>
      <c r="K30" s="16">
        <f t="shared" si="11"/>
        <v>3870</v>
      </c>
      <c r="L30" s="16">
        <f t="shared" si="11"/>
        <v>3870</v>
      </c>
      <c r="M30" s="16">
        <f t="shared" si="11"/>
        <v>3870</v>
      </c>
      <c r="N30" s="16">
        <f t="shared" si="11"/>
        <v>3870</v>
      </c>
      <c r="O30" s="16">
        <f t="shared" si="11"/>
        <v>3870</v>
      </c>
      <c r="P30" s="16">
        <f t="shared" si="11"/>
        <v>3870</v>
      </c>
      <c r="Q30" s="16">
        <f t="shared" si="11"/>
        <v>3870</v>
      </c>
    </row>
    <row r="31" spans="2:17" ht="12" customHeight="1">
      <c r="B31" s="105" t="s">
        <v>78</v>
      </c>
      <c r="C31" s="23" t="s">
        <v>63</v>
      </c>
      <c r="D31" s="8">
        <f aca="true" t="shared" si="12" ref="D31:K31">(E31/E18)*D18</f>
        <v>4</v>
      </c>
      <c r="E31" s="8">
        <f t="shared" si="12"/>
        <v>6</v>
      </c>
      <c r="F31" s="8">
        <f t="shared" si="12"/>
        <v>8</v>
      </c>
      <c r="G31" s="8">
        <f t="shared" si="12"/>
        <v>10</v>
      </c>
      <c r="H31" s="8">
        <f t="shared" si="12"/>
        <v>12</v>
      </c>
      <c r="I31" s="8">
        <f t="shared" si="12"/>
        <v>14</v>
      </c>
      <c r="J31" s="8">
        <f t="shared" si="12"/>
        <v>16</v>
      </c>
      <c r="K31" s="8">
        <f t="shared" si="12"/>
        <v>18</v>
      </c>
      <c r="L31" s="15">
        <v>20</v>
      </c>
      <c r="M31" s="8">
        <f>(L31/L18)*M18</f>
        <v>22</v>
      </c>
      <c r="N31" s="8">
        <f>(M31/M18)*N18</f>
        <v>24</v>
      </c>
      <c r="O31" s="8">
        <f>(N31/N18)*O18</f>
        <v>26</v>
      </c>
      <c r="P31" s="8">
        <f>(O31/O18)*P18</f>
        <v>28</v>
      </c>
      <c r="Q31" s="8">
        <f>(P31/P18)*Q18</f>
        <v>30</v>
      </c>
    </row>
    <row r="32" spans="2:17" ht="12" customHeight="1">
      <c r="B32" s="105"/>
      <c r="C32" s="23" t="s">
        <v>64</v>
      </c>
      <c r="D32" s="16">
        <f aca="true" t="shared" si="13" ref="D32:Q32">$C$10*D31</f>
        <v>276.8</v>
      </c>
      <c r="E32" s="16">
        <f t="shared" si="13"/>
        <v>415.20000000000005</v>
      </c>
      <c r="F32" s="16">
        <f t="shared" si="13"/>
        <v>553.6</v>
      </c>
      <c r="G32" s="16">
        <f t="shared" si="13"/>
        <v>692</v>
      </c>
      <c r="H32" s="16">
        <f t="shared" si="13"/>
        <v>830.4000000000001</v>
      </c>
      <c r="I32" s="16">
        <f t="shared" si="13"/>
        <v>968.8000000000001</v>
      </c>
      <c r="J32" s="16">
        <f t="shared" si="13"/>
        <v>1107.2</v>
      </c>
      <c r="K32" s="16">
        <f t="shared" si="13"/>
        <v>1245.6000000000001</v>
      </c>
      <c r="L32" s="16">
        <f t="shared" si="13"/>
        <v>1384</v>
      </c>
      <c r="M32" s="16">
        <f t="shared" si="13"/>
        <v>1522.4</v>
      </c>
      <c r="N32" s="16">
        <f t="shared" si="13"/>
        <v>1660.8000000000002</v>
      </c>
      <c r="O32" s="16">
        <f t="shared" si="13"/>
        <v>1799.2</v>
      </c>
      <c r="P32" s="16">
        <f t="shared" si="13"/>
        <v>1937.6000000000001</v>
      </c>
      <c r="Q32" s="16">
        <f t="shared" si="13"/>
        <v>2076</v>
      </c>
    </row>
    <row r="33" spans="2:17" ht="12" customHeight="1">
      <c r="B33" s="105" t="s">
        <v>79</v>
      </c>
      <c r="C33" s="35" t="s">
        <v>213</v>
      </c>
      <c r="D33" s="15">
        <v>3.6</v>
      </c>
      <c r="E33" s="15">
        <v>3.6</v>
      </c>
      <c r="F33" s="15">
        <v>3.6</v>
      </c>
      <c r="G33" s="15">
        <v>3.6</v>
      </c>
      <c r="H33" s="15">
        <v>3.6</v>
      </c>
      <c r="I33" s="15">
        <v>3.6</v>
      </c>
      <c r="J33" s="15">
        <v>3.6</v>
      </c>
      <c r="K33" s="15">
        <v>3.6</v>
      </c>
      <c r="L33" s="15">
        <v>3.6</v>
      </c>
      <c r="M33" s="15">
        <v>3.6</v>
      </c>
      <c r="N33" s="15">
        <v>3.6</v>
      </c>
      <c r="O33" s="15">
        <v>3.6</v>
      </c>
      <c r="P33" s="15">
        <v>3.6</v>
      </c>
      <c r="Q33" s="15">
        <v>3.6</v>
      </c>
    </row>
    <row r="34" spans="2:17" ht="12" customHeight="1">
      <c r="B34" s="105"/>
      <c r="C34" s="23" t="s">
        <v>64</v>
      </c>
      <c r="D34" s="16">
        <f aca="true" t="shared" si="14" ref="D34:Q34">$C$11*D33</f>
        <v>1009.8000000000001</v>
      </c>
      <c r="E34" s="16">
        <f t="shared" si="14"/>
        <v>1009.8000000000001</v>
      </c>
      <c r="F34" s="16">
        <f t="shared" si="14"/>
        <v>1009.8000000000001</v>
      </c>
      <c r="G34" s="16">
        <f t="shared" si="14"/>
        <v>1009.8000000000001</v>
      </c>
      <c r="H34" s="16">
        <f t="shared" si="14"/>
        <v>1009.8000000000001</v>
      </c>
      <c r="I34" s="16">
        <f t="shared" si="14"/>
        <v>1009.8000000000001</v>
      </c>
      <c r="J34" s="16">
        <f t="shared" si="14"/>
        <v>1009.8000000000001</v>
      </c>
      <c r="K34" s="16">
        <f t="shared" si="14"/>
        <v>1009.8000000000001</v>
      </c>
      <c r="L34" s="16">
        <f t="shared" si="14"/>
        <v>1009.8000000000001</v>
      </c>
      <c r="M34" s="16">
        <f t="shared" si="14"/>
        <v>1009.8000000000001</v>
      </c>
      <c r="N34" s="16">
        <f t="shared" si="14"/>
        <v>1009.8000000000001</v>
      </c>
      <c r="O34" s="16">
        <f t="shared" si="14"/>
        <v>1009.8000000000001</v>
      </c>
      <c r="P34" s="16">
        <f t="shared" si="14"/>
        <v>1009.8000000000001</v>
      </c>
      <c r="Q34" s="16">
        <f t="shared" si="14"/>
        <v>1009.8000000000001</v>
      </c>
    </row>
    <row r="35" spans="2:17" ht="12" customHeight="1">
      <c r="B35" s="105" t="s">
        <v>80</v>
      </c>
      <c r="C35" s="35" t="s">
        <v>213</v>
      </c>
      <c r="D35" s="8">
        <f aca="true" t="shared" si="15" ref="D35:K35">(E35/E18)*D18</f>
        <v>12</v>
      </c>
      <c r="E35" s="8">
        <f t="shared" si="15"/>
        <v>18</v>
      </c>
      <c r="F35" s="8">
        <f t="shared" si="15"/>
        <v>24</v>
      </c>
      <c r="G35" s="8">
        <f t="shared" si="15"/>
        <v>30</v>
      </c>
      <c r="H35" s="8">
        <f t="shared" si="15"/>
        <v>36</v>
      </c>
      <c r="I35" s="8">
        <f t="shared" si="15"/>
        <v>42</v>
      </c>
      <c r="J35" s="8">
        <f t="shared" si="15"/>
        <v>48</v>
      </c>
      <c r="K35" s="8">
        <f t="shared" si="15"/>
        <v>54</v>
      </c>
      <c r="L35" s="15">
        <v>60</v>
      </c>
      <c r="M35" s="8">
        <f>(L35/L18)*M18</f>
        <v>66</v>
      </c>
      <c r="N35" s="8">
        <f>(M35/M18)*N18</f>
        <v>72</v>
      </c>
      <c r="O35" s="8">
        <f>(N35/N18)*O18</f>
        <v>78</v>
      </c>
      <c r="P35" s="8">
        <f>(O35/O18)*P18</f>
        <v>84</v>
      </c>
      <c r="Q35" s="8">
        <f>(P35/P18)*Q18</f>
        <v>90</v>
      </c>
    </row>
    <row r="36" spans="2:17" ht="12" customHeight="1">
      <c r="B36" s="105"/>
      <c r="C36" s="23" t="s">
        <v>64</v>
      </c>
      <c r="D36" s="16">
        <f aca="true" t="shared" si="16" ref="D36:Q36">$C$12*D35</f>
        <v>145.2</v>
      </c>
      <c r="E36" s="16">
        <f t="shared" si="16"/>
        <v>217.79999999999998</v>
      </c>
      <c r="F36" s="16">
        <f t="shared" si="16"/>
        <v>290.4</v>
      </c>
      <c r="G36" s="16">
        <f t="shared" si="16"/>
        <v>363</v>
      </c>
      <c r="H36" s="16">
        <f t="shared" si="16"/>
        <v>435.59999999999997</v>
      </c>
      <c r="I36" s="16">
        <f t="shared" si="16"/>
        <v>508.2</v>
      </c>
      <c r="J36" s="16">
        <f t="shared" si="16"/>
        <v>580.8</v>
      </c>
      <c r="K36" s="16">
        <f t="shared" si="16"/>
        <v>653.4</v>
      </c>
      <c r="L36" s="16">
        <f t="shared" si="16"/>
        <v>726</v>
      </c>
      <c r="M36" s="16">
        <f t="shared" si="16"/>
        <v>798.6</v>
      </c>
      <c r="N36" s="16">
        <f t="shared" si="16"/>
        <v>871.1999999999999</v>
      </c>
      <c r="O36" s="16">
        <f t="shared" si="16"/>
        <v>943.8</v>
      </c>
      <c r="P36" s="16">
        <f t="shared" si="16"/>
        <v>1016.4</v>
      </c>
      <c r="Q36" s="16">
        <f t="shared" si="16"/>
        <v>1089</v>
      </c>
    </row>
    <row r="37" spans="2:17" ht="12" customHeight="1">
      <c r="B37" s="106" t="s">
        <v>65</v>
      </c>
      <c r="C37" s="107"/>
      <c r="D37" s="17">
        <f aca="true" t="shared" si="17" ref="D37:Q37">D20+D22+D24+D26+D28+D30+D32+D34+D36</f>
        <v>12948.599999999999</v>
      </c>
      <c r="E37" s="17">
        <f t="shared" si="17"/>
        <v>13974.599999999999</v>
      </c>
      <c r="F37" s="17">
        <f t="shared" si="17"/>
        <v>15000.599999999999</v>
      </c>
      <c r="G37" s="17">
        <f t="shared" si="17"/>
        <v>16026.599999999999</v>
      </c>
      <c r="H37" s="17">
        <f t="shared" si="17"/>
        <v>17052.6</v>
      </c>
      <c r="I37" s="17">
        <f t="shared" si="17"/>
        <v>18078.6</v>
      </c>
      <c r="J37" s="17">
        <f t="shared" si="17"/>
        <v>19104.6</v>
      </c>
      <c r="K37" s="17">
        <f t="shared" si="17"/>
        <v>20130.6</v>
      </c>
      <c r="L37" s="17">
        <f>L20+L22+L24+L26+L28+L30+L32+L34+L36</f>
        <v>21156.6</v>
      </c>
      <c r="M37" s="17">
        <f t="shared" si="17"/>
        <v>22182.6</v>
      </c>
      <c r="N37" s="17">
        <f t="shared" si="17"/>
        <v>23208.6</v>
      </c>
      <c r="O37" s="17">
        <f t="shared" si="17"/>
        <v>24234.6</v>
      </c>
      <c r="P37" s="17">
        <f t="shared" si="17"/>
        <v>25260.6</v>
      </c>
      <c r="Q37" s="17">
        <f t="shared" si="17"/>
        <v>26286.6</v>
      </c>
    </row>
    <row r="38" spans="2:17" ht="12" customHeight="1">
      <c r="B38" s="92" t="s">
        <v>85</v>
      </c>
      <c r="C38" s="94"/>
      <c r="D38" s="21">
        <f aca="true" t="shared" si="18" ref="D38:Q38">D20+D22+D24+D26+D32+D34+D36</f>
        <v>3061.7999999999997</v>
      </c>
      <c r="E38" s="21">
        <f t="shared" si="18"/>
        <v>4087.8</v>
      </c>
      <c r="F38" s="21">
        <f t="shared" si="18"/>
        <v>5113.799999999999</v>
      </c>
      <c r="G38" s="21">
        <f t="shared" si="18"/>
        <v>6139.8</v>
      </c>
      <c r="H38" s="21">
        <f t="shared" si="18"/>
        <v>7165.8</v>
      </c>
      <c r="I38" s="21">
        <f t="shared" si="18"/>
        <v>8191.8</v>
      </c>
      <c r="J38" s="21">
        <f t="shared" si="18"/>
        <v>9217.8</v>
      </c>
      <c r="K38" s="21">
        <f t="shared" si="18"/>
        <v>10243.8</v>
      </c>
      <c r="L38" s="21">
        <f t="shared" si="18"/>
        <v>11269.8</v>
      </c>
      <c r="M38" s="21">
        <f t="shared" si="18"/>
        <v>12295.8</v>
      </c>
      <c r="N38" s="21">
        <f t="shared" si="18"/>
        <v>13321.8</v>
      </c>
      <c r="O38" s="21">
        <f t="shared" si="18"/>
        <v>14347.8</v>
      </c>
      <c r="P38" s="21">
        <f t="shared" si="18"/>
        <v>15373.8</v>
      </c>
      <c r="Q38" s="21">
        <f t="shared" si="18"/>
        <v>16399.8</v>
      </c>
    </row>
    <row r="39" spans="2:17" ht="12" customHeight="1">
      <c r="B39" s="92" t="s">
        <v>87</v>
      </c>
      <c r="C39" s="94"/>
      <c r="D39" s="21">
        <f aca="true" t="shared" si="19" ref="D39:Q39">D20+D22+D24+D26+D30+D32+D34+D36</f>
        <v>6931.8</v>
      </c>
      <c r="E39" s="21">
        <f t="shared" si="19"/>
        <v>7957.8</v>
      </c>
      <c r="F39" s="21">
        <f t="shared" si="19"/>
        <v>8983.8</v>
      </c>
      <c r="G39" s="21">
        <f t="shared" si="19"/>
        <v>10009.8</v>
      </c>
      <c r="H39" s="21">
        <f t="shared" si="19"/>
        <v>11035.8</v>
      </c>
      <c r="I39" s="21">
        <f t="shared" si="19"/>
        <v>12061.8</v>
      </c>
      <c r="J39" s="21">
        <f t="shared" si="19"/>
        <v>13087.8</v>
      </c>
      <c r="K39" s="21">
        <f t="shared" si="19"/>
        <v>14113.8</v>
      </c>
      <c r="L39" s="21">
        <f t="shared" si="19"/>
        <v>15139.8</v>
      </c>
      <c r="M39" s="21">
        <f t="shared" si="19"/>
        <v>16165.8</v>
      </c>
      <c r="N39" s="21">
        <f t="shared" si="19"/>
        <v>17191.8</v>
      </c>
      <c r="O39" s="21">
        <f t="shared" si="19"/>
        <v>18217.8</v>
      </c>
      <c r="P39" s="21">
        <f t="shared" si="19"/>
        <v>19243.8</v>
      </c>
      <c r="Q39" s="21">
        <f t="shared" si="19"/>
        <v>20269.8</v>
      </c>
    </row>
    <row r="40" spans="2:17" ht="12" customHeight="1">
      <c r="B40" s="92" t="s">
        <v>89</v>
      </c>
      <c r="C40" s="94"/>
      <c r="D40" s="21">
        <f aca="true" t="shared" si="20" ref="D40:Q40">D20+D22+D24+D26+D28+D32+D34+D36</f>
        <v>9078.6</v>
      </c>
      <c r="E40" s="21">
        <f t="shared" si="20"/>
        <v>10104.599999999999</v>
      </c>
      <c r="F40" s="21">
        <f t="shared" si="20"/>
        <v>11130.599999999999</v>
      </c>
      <c r="G40" s="21">
        <f t="shared" si="20"/>
        <v>12156.599999999999</v>
      </c>
      <c r="H40" s="21">
        <f t="shared" si="20"/>
        <v>13182.599999999999</v>
      </c>
      <c r="I40" s="21">
        <f t="shared" si="20"/>
        <v>14208.599999999999</v>
      </c>
      <c r="J40" s="21">
        <f t="shared" si="20"/>
        <v>15234.599999999999</v>
      </c>
      <c r="K40" s="21">
        <f t="shared" si="20"/>
        <v>16260.599999999999</v>
      </c>
      <c r="L40" s="21">
        <f t="shared" si="20"/>
        <v>17286.6</v>
      </c>
      <c r="M40" s="21">
        <f t="shared" si="20"/>
        <v>18312.6</v>
      </c>
      <c r="N40" s="21">
        <f t="shared" si="20"/>
        <v>19338.6</v>
      </c>
      <c r="O40" s="21">
        <f t="shared" si="20"/>
        <v>20364.6</v>
      </c>
      <c r="P40" s="21">
        <f t="shared" si="20"/>
        <v>21390.6</v>
      </c>
      <c r="Q40" s="21">
        <f t="shared" si="20"/>
        <v>22416.6</v>
      </c>
    </row>
    <row r="41" spans="2:17" ht="12">
      <c r="B41" s="102" t="s">
        <v>81</v>
      </c>
      <c r="C41" s="22" t="s">
        <v>92</v>
      </c>
      <c r="D41" s="19">
        <f aca="true" t="shared" si="21" ref="D41:Q41">D21*$H$4</f>
        <v>3196.7999999999997</v>
      </c>
      <c r="E41" s="19">
        <f t="shared" si="21"/>
        <v>4795.2</v>
      </c>
      <c r="F41" s="19">
        <f t="shared" si="21"/>
        <v>6393.599999999999</v>
      </c>
      <c r="G41" s="19">
        <f t="shared" si="21"/>
        <v>7991.999999999999</v>
      </c>
      <c r="H41" s="19">
        <f t="shared" si="21"/>
        <v>9590.4</v>
      </c>
      <c r="I41" s="19">
        <f t="shared" si="21"/>
        <v>11188.8</v>
      </c>
      <c r="J41" s="19">
        <f t="shared" si="21"/>
        <v>12787.199999999999</v>
      </c>
      <c r="K41" s="19">
        <f t="shared" si="21"/>
        <v>14385.599999999999</v>
      </c>
      <c r="L41" s="19">
        <f t="shared" si="21"/>
        <v>15983.999999999998</v>
      </c>
      <c r="M41" s="19">
        <f t="shared" si="21"/>
        <v>17582.399999999998</v>
      </c>
      <c r="N41" s="19">
        <f t="shared" si="21"/>
        <v>19180.8</v>
      </c>
      <c r="O41" s="19">
        <f t="shared" si="21"/>
        <v>20779.199999999997</v>
      </c>
      <c r="P41" s="19">
        <f t="shared" si="21"/>
        <v>22377.6</v>
      </c>
      <c r="Q41" s="19">
        <f t="shared" si="21"/>
        <v>23975.999999999996</v>
      </c>
    </row>
    <row r="42" spans="2:17" ht="12">
      <c r="B42" s="103"/>
      <c r="C42" s="22" t="s">
        <v>94</v>
      </c>
      <c r="D42" s="19">
        <f aca="true" t="shared" si="22" ref="D42:Q42">D21*$H$5</f>
        <v>1261.1999999999998</v>
      </c>
      <c r="E42" s="19">
        <f t="shared" si="22"/>
        <v>1891.8</v>
      </c>
      <c r="F42" s="19">
        <f t="shared" si="22"/>
        <v>2522.3999999999996</v>
      </c>
      <c r="G42" s="19">
        <f t="shared" si="22"/>
        <v>3153</v>
      </c>
      <c r="H42" s="19">
        <f t="shared" si="22"/>
        <v>3783.6</v>
      </c>
      <c r="I42" s="19">
        <f t="shared" si="22"/>
        <v>4414.2</v>
      </c>
      <c r="J42" s="19">
        <f t="shared" si="22"/>
        <v>5044.799999999999</v>
      </c>
      <c r="K42" s="19">
        <f t="shared" si="22"/>
        <v>5675.4</v>
      </c>
      <c r="L42" s="19">
        <f t="shared" si="22"/>
        <v>6306</v>
      </c>
      <c r="M42" s="19">
        <f t="shared" si="22"/>
        <v>6936.599999999999</v>
      </c>
      <c r="N42" s="19">
        <f t="shared" si="22"/>
        <v>7567.2</v>
      </c>
      <c r="O42" s="19">
        <f t="shared" si="22"/>
        <v>8197.8</v>
      </c>
      <c r="P42" s="19">
        <f t="shared" si="22"/>
        <v>8828.4</v>
      </c>
      <c r="Q42" s="19">
        <f t="shared" si="22"/>
        <v>9459</v>
      </c>
    </row>
    <row r="43" spans="2:17" ht="12">
      <c r="B43" s="104"/>
      <c r="C43" s="22" t="s">
        <v>93</v>
      </c>
      <c r="D43" s="19">
        <f aca="true" t="shared" si="23" ref="D43:Q43">D21*$H$6</f>
        <v>180</v>
      </c>
      <c r="E43" s="19">
        <f t="shared" si="23"/>
        <v>270</v>
      </c>
      <c r="F43" s="19">
        <f t="shared" si="23"/>
        <v>360</v>
      </c>
      <c r="G43" s="19">
        <f t="shared" si="23"/>
        <v>450</v>
      </c>
      <c r="H43" s="19">
        <f t="shared" si="23"/>
        <v>540</v>
      </c>
      <c r="I43" s="19">
        <f t="shared" si="23"/>
        <v>630</v>
      </c>
      <c r="J43" s="19">
        <f t="shared" si="23"/>
        <v>720</v>
      </c>
      <c r="K43" s="19">
        <f t="shared" si="23"/>
        <v>810</v>
      </c>
      <c r="L43" s="19">
        <f t="shared" si="23"/>
        <v>900</v>
      </c>
      <c r="M43" s="19">
        <f t="shared" si="23"/>
        <v>990</v>
      </c>
      <c r="N43" s="19">
        <f t="shared" si="23"/>
        <v>1080</v>
      </c>
      <c r="O43" s="19">
        <f t="shared" si="23"/>
        <v>1170</v>
      </c>
      <c r="P43" s="19">
        <f t="shared" si="23"/>
        <v>1260</v>
      </c>
      <c r="Q43" s="19">
        <f t="shared" si="23"/>
        <v>1350</v>
      </c>
    </row>
    <row r="44" spans="2:17" ht="12">
      <c r="B44" s="102" t="s">
        <v>82</v>
      </c>
      <c r="C44" s="22" t="s">
        <v>92</v>
      </c>
      <c r="D44" s="19">
        <f aca="true" t="shared" si="24" ref="D44:Q44">D21*$H$7</f>
        <v>1100.4</v>
      </c>
      <c r="E44" s="19">
        <f t="shared" si="24"/>
        <v>1650.6000000000001</v>
      </c>
      <c r="F44" s="19">
        <f t="shared" si="24"/>
        <v>2200.8</v>
      </c>
      <c r="G44" s="19">
        <f t="shared" si="24"/>
        <v>2751</v>
      </c>
      <c r="H44" s="19">
        <f t="shared" si="24"/>
        <v>3301.2000000000003</v>
      </c>
      <c r="I44" s="19">
        <f t="shared" si="24"/>
        <v>3851.4</v>
      </c>
      <c r="J44" s="19">
        <f t="shared" si="24"/>
        <v>4401.6</v>
      </c>
      <c r="K44" s="19">
        <f t="shared" si="24"/>
        <v>4951.8</v>
      </c>
      <c r="L44" s="19">
        <f t="shared" si="24"/>
        <v>5502</v>
      </c>
      <c r="M44" s="19">
        <f t="shared" si="24"/>
        <v>6052.2</v>
      </c>
      <c r="N44" s="19">
        <f t="shared" si="24"/>
        <v>6602.400000000001</v>
      </c>
      <c r="O44" s="19">
        <f t="shared" si="24"/>
        <v>7152.6</v>
      </c>
      <c r="P44" s="19">
        <f t="shared" si="24"/>
        <v>7702.8</v>
      </c>
      <c r="Q44" s="19">
        <f t="shared" si="24"/>
        <v>8253</v>
      </c>
    </row>
    <row r="45" spans="2:17" ht="12">
      <c r="B45" s="103"/>
      <c r="C45" s="22" t="s">
        <v>94</v>
      </c>
      <c r="D45" s="19">
        <f aca="true" t="shared" si="25" ref="D45:Q45">D21*$H$8</f>
        <v>504</v>
      </c>
      <c r="E45" s="19">
        <f t="shared" si="25"/>
        <v>756</v>
      </c>
      <c r="F45" s="19">
        <f t="shared" si="25"/>
        <v>1008</v>
      </c>
      <c r="G45" s="19">
        <f t="shared" si="25"/>
        <v>1260</v>
      </c>
      <c r="H45" s="19">
        <f t="shared" si="25"/>
        <v>1512</v>
      </c>
      <c r="I45" s="19">
        <f t="shared" si="25"/>
        <v>1764</v>
      </c>
      <c r="J45" s="19">
        <f t="shared" si="25"/>
        <v>2016</v>
      </c>
      <c r="K45" s="19">
        <f t="shared" si="25"/>
        <v>2268</v>
      </c>
      <c r="L45" s="19">
        <f t="shared" si="25"/>
        <v>2520</v>
      </c>
      <c r="M45" s="19">
        <f t="shared" si="25"/>
        <v>2772</v>
      </c>
      <c r="N45" s="19">
        <f t="shared" si="25"/>
        <v>3024</v>
      </c>
      <c r="O45" s="19">
        <f t="shared" si="25"/>
        <v>3276</v>
      </c>
      <c r="P45" s="19">
        <f t="shared" si="25"/>
        <v>3528</v>
      </c>
      <c r="Q45" s="19">
        <f t="shared" si="25"/>
        <v>3780</v>
      </c>
    </row>
    <row r="46" spans="2:17" ht="12">
      <c r="B46" s="104"/>
      <c r="C46" s="22" t="s">
        <v>93</v>
      </c>
      <c r="D46" s="19">
        <f aca="true" t="shared" si="26" ref="D46:Q46">D21*$H$9</f>
        <v>124.80000000000001</v>
      </c>
      <c r="E46" s="19">
        <f t="shared" si="26"/>
        <v>187.20000000000002</v>
      </c>
      <c r="F46" s="19">
        <f t="shared" si="26"/>
        <v>249.60000000000002</v>
      </c>
      <c r="G46" s="19">
        <f t="shared" si="26"/>
        <v>312</v>
      </c>
      <c r="H46" s="19">
        <f t="shared" si="26"/>
        <v>374.40000000000003</v>
      </c>
      <c r="I46" s="19">
        <f t="shared" si="26"/>
        <v>436.8</v>
      </c>
      <c r="J46" s="19">
        <f t="shared" si="26"/>
        <v>499.20000000000005</v>
      </c>
      <c r="K46" s="19">
        <f t="shared" si="26"/>
        <v>561.6</v>
      </c>
      <c r="L46" s="19">
        <f t="shared" si="26"/>
        <v>624</v>
      </c>
      <c r="M46" s="19">
        <f t="shared" si="26"/>
        <v>686.4</v>
      </c>
      <c r="N46" s="19">
        <f t="shared" si="26"/>
        <v>748.8000000000001</v>
      </c>
      <c r="O46" s="19">
        <f t="shared" si="26"/>
        <v>811.2</v>
      </c>
      <c r="P46" s="19">
        <f t="shared" si="26"/>
        <v>873.6</v>
      </c>
      <c r="Q46" s="19">
        <f t="shared" si="26"/>
        <v>936</v>
      </c>
    </row>
    <row r="47" spans="2:17" ht="13.5">
      <c r="B47" s="102" t="s">
        <v>91</v>
      </c>
      <c r="C47" s="22" t="s">
        <v>211</v>
      </c>
      <c r="D47" s="19">
        <f aca="true" t="shared" si="27" ref="D47:Q47">$H$10*D21</f>
        <v>2400</v>
      </c>
      <c r="E47" s="19">
        <f t="shared" si="27"/>
        <v>3600</v>
      </c>
      <c r="F47" s="19">
        <f t="shared" si="27"/>
        <v>4800</v>
      </c>
      <c r="G47" s="19">
        <f t="shared" si="27"/>
        <v>6000</v>
      </c>
      <c r="H47" s="19">
        <f t="shared" si="27"/>
        <v>7200</v>
      </c>
      <c r="I47" s="19">
        <f t="shared" si="27"/>
        <v>8400</v>
      </c>
      <c r="J47" s="19">
        <f t="shared" si="27"/>
        <v>9600</v>
      </c>
      <c r="K47" s="19">
        <f t="shared" si="27"/>
        <v>10800</v>
      </c>
      <c r="L47" s="19">
        <f t="shared" si="27"/>
        <v>12000</v>
      </c>
      <c r="M47" s="19">
        <f t="shared" si="27"/>
        <v>13200</v>
      </c>
      <c r="N47" s="19">
        <f t="shared" si="27"/>
        <v>14400</v>
      </c>
      <c r="O47" s="19">
        <f t="shared" si="27"/>
        <v>15600</v>
      </c>
      <c r="P47" s="19">
        <f t="shared" si="27"/>
        <v>16800</v>
      </c>
      <c r="Q47" s="19">
        <f t="shared" si="27"/>
        <v>18000</v>
      </c>
    </row>
    <row r="48" spans="2:17" ht="12">
      <c r="B48" s="103"/>
      <c r="C48" s="22" t="s">
        <v>94</v>
      </c>
      <c r="D48" s="19">
        <f aca="true" t="shared" si="28" ref="D48:Q48">$H$11*D21</f>
        <v>2100</v>
      </c>
      <c r="E48" s="19">
        <f t="shared" si="28"/>
        <v>3150</v>
      </c>
      <c r="F48" s="19">
        <f t="shared" si="28"/>
        <v>4200</v>
      </c>
      <c r="G48" s="19">
        <f t="shared" si="28"/>
        <v>5250</v>
      </c>
      <c r="H48" s="19">
        <f t="shared" si="28"/>
        <v>6300</v>
      </c>
      <c r="I48" s="19">
        <f t="shared" si="28"/>
        <v>7350</v>
      </c>
      <c r="J48" s="19">
        <f t="shared" si="28"/>
        <v>8400</v>
      </c>
      <c r="K48" s="19">
        <f t="shared" si="28"/>
        <v>9450</v>
      </c>
      <c r="L48" s="19">
        <f t="shared" si="28"/>
        <v>10500</v>
      </c>
      <c r="M48" s="19">
        <f t="shared" si="28"/>
        <v>11550</v>
      </c>
      <c r="N48" s="19">
        <f t="shared" si="28"/>
        <v>12600</v>
      </c>
      <c r="O48" s="19">
        <f t="shared" si="28"/>
        <v>13650</v>
      </c>
      <c r="P48" s="19">
        <f t="shared" si="28"/>
        <v>14700</v>
      </c>
      <c r="Q48" s="19">
        <f t="shared" si="28"/>
        <v>15750</v>
      </c>
    </row>
    <row r="49" spans="2:17" ht="13.5">
      <c r="B49" s="104"/>
      <c r="C49" s="22" t="s">
        <v>212</v>
      </c>
      <c r="D49" s="19">
        <f aca="true" t="shared" si="29" ref="D49:Q49">$H$12*D21</f>
        <v>1800</v>
      </c>
      <c r="E49" s="19">
        <f t="shared" si="29"/>
        <v>2700</v>
      </c>
      <c r="F49" s="19">
        <f t="shared" si="29"/>
        <v>3600</v>
      </c>
      <c r="G49" s="19">
        <f t="shared" si="29"/>
        <v>4500</v>
      </c>
      <c r="H49" s="19">
        <f t="shared" si="29"/>
        <v>5400</v>
      </c>
      <c r="I49" s="19">
        <f t="shared" si="29"/>
        <v>6300</v>
      </c>
      <c r="J49" s="19">
        <f t="shared" si="29"/>
        <v>7200</v>
      </c>
      <c r="K49" s="19">
        <f t="shared" si="29"/>
        <v>8100</v>
      </c>
      <c r="L49" s="19">
        <f t="shared" si="29"/>
        <v>9000</v>
      </c>
      <c r="M49" s="19">
        <f t="shared" si="29"/>
        <v>9900</v>
      </c>
      <c r="N49" s="19">
        <f t="shared" si="29"/>
        <v>10800</v>
      </c>
      <c r="O49" s="19">
        <f t="shared" si="29"/>
        <v>11700</v>
      </c>
      <c r="P49" s="19">
        <f t="shared" si="29"/>
        <v>12600</v>
      </c>
      <c r="Q49" s="19">
        <f t="shared" si="29"/>
        <v>13500</v>
      </c>
    </row>
    <row r="50" spans="2:17" ht="12">
      <c r="B50" s="102" t="s">
        <v>83</v>
      </c>
      <c r="C50" s="22" t="s">
        <v>92</v>
      </c>
      <c r="D50" s="19">
        <f aca="true" t="shared" si="30" ref="D50:Q50">D41+D44+D47</f>
        <v>6697.2</v>
      </c>
      <c r="E50" s="19">
        <f t="shared" si="30"/>
        <v>10045.8</v>
      </c>
      <c r="F50" s="19">
        <f t="shared" si="30"/>
        <v>13394.4</v>
      </c>
      <c r="G50" s="19">
        <f t="shared" si="30"/>
        <v>16743</v>
      </c>
      <c r="H50" s="19">
        <f t="shared" si="30"/>
        <v>20091.6</v>
      </c>
      <c r="I50" s="19">
        <f t="shared" si="30"/>
        <v>23440.199999999997</v>
      </c>
      <c r="J50" s="19">
        <f t="shared" si="30"/>
        <v>26788.8</v>
      </c>
      <c r="K50" s="19">
        <f t="shared" si="30"/>
        <v>30137.399999999998</v>
      </c>
      <c r="L50" s="19">
        <f t="shared" si="30"/>
        <v>33486</v>
      </c>
      <c r="M50" s="19">
        <f t="shared" si="30"/>
        <v>36834.6</v>
      </c>
      <c r="N50" s="19">
        <f t="shared" si="30"/>
        <v>40183.2</v>
      </c>
      <c r="O50" s="19">
        <f t="shared" si="30"/>
        <v>43531.799999999996</v>
      </c>
      <c r="P50" s="19">
        <f t="shared" si="30"/>
        <v>46880.399999999994</v>
      </c>
      <c r="Q50" s="19">
        <f t="shared" si="30"/>
        <v>50229</v>
      </c>
    </row>
    <row r="51" spans="2:17" ht="12">
      <c r="B51" s="103"/>
      <c r="C51" s="22" t="s">
        <v>94</v>
      </c>
      <c r="D51" s="19">
        <f>D42+D45+D48</f>
        <v>3865.2</v>
      </c>
      <c r="E51" s="19">
        <f aca="true" t="shared" si="31" ref="E51:Q51">E42+E45+E48</f>
        <v>5797.8</v>
      </c>
      <c r="F51" s="19">
        <f t="shared" si="31"/>
        <v>7730.4</v>
      </c>
      <c r="G51" s="19">
        <f t="shared" si="31"/>
        <v>9663</v>
      </c>
      <c r="H51" s="19">
        <f t="shared" si="31"/>
        <v>11595.6</v>
      </c>
      <c r="I51" s="19">
        <f t="shared" si="31"/>
        <v>13528.2</v>
      </c>
      <c r="J51" s="19">
        <f t="shared" si="31"/>
        <v>15460.8</v>
      </c>
      <c r="K51" s="19">
        <f t="shared" si="31"/>
        <v>17393.4</v>
      </c>
      <c r="L51" s="19">
        <f t="shared" si="31"/>
        <v>19326</v>
      </c>
      <c r="M51" s="19">
        <f t="shared" si="31"/>
        <v>21258.6</v>
      </c>
      <c r="N51" s="19">
        <f t="shared" si="31"/>
        <v>23191.2</v>
      </c>
      <c r="O51" s="19">
        <f t="shared" si="31"/>
        <v>25123.8</v>
      </c>
      <c r="P51" s="19">
        <f t="shared" si="31"/>
        <v>27056.4</v>
      </c>
      <c r="Q51" s="19">
        <f t="shared" si="31"/>
        <v>28989</v>
      </c>
    </row>
    <row r="52" spans="2:17" ht="12">
      <c r="B52" s="104"/>
      <c r="C52" s="22" t="s">
        <v>93</v>
      </c>
      <c r="D52" s="19">
        <f>D43+D46+D49</f>
        <v>2104.8</v>
      </c>
      <c r="E52" s="19">
        <f aca="true" t="shared" si="32" ref="E52:Q52">E43+E46+E49</f>
        <v>3157.2</v>
      </c>
      <c r="F52" s="19">
        <f t="shared" si="32"/>
        <v>4209.6</v>
      </c>
      <c r="G52" s="19">
        <f t="shared" si="32"/>
        <v>5262</v>
      </c>
      <c r="H52" s="19">
        <f t="shared" si="32"/>
        <v>6314.4</v>
      </c>
      <c r="I52" s="19">
        <f t="shared" si="32"/>
        <v>7366.8</v>
      </c>
      <c r="J52" s="19">
        <f t="shared" si="32"/>
        <v>8419.2</v>
      </c>
      <c r="K52" s="19">
        <f t="shared" si="32"/>
        <v>9471.6</v>
      </c>
      <c r="L52" s="19">
        <f t="shared" si="32"/>
        <v>10524</v>
      </c>
      <c r="M52" s="19">
        <f t="shared" si="32"/>
        <v>11576.4</v>
      </c>
      <c r="N52" s="19">
        <f t="shared" si="32"/>
        <v>12628.8</v>
      </c>
      <c r="O52" s="19">
        <f t="shared" si="32"/>
        <v>13681.2</v>
      </c>
      <c r="P52" s="19">
        <f t="shared" si="32"/>
        <v>14733.6</v>
      </c>
      <c r="Q52" s="19">
        <f t="shared" si="32"/>
        <v>15786</v>
      </c>
    </row>
    <row r="53" spans="2:17" ht="12">
      <c r="B53" s="9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2">
      <c r="B54" s="9"/>
      <c r="C54" s="1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2">
      <c r="B55" s="7" t="s">
        <v>126</v>
      </c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ht="12">
      <c r="B56" s="7" t="s">
        <v>127</v>
      </c>
    </row>
    <row r="57" ht="12">
      <c r="B57" s="7" t="s">
        <v>90</v>
      </c>
    </row>
    <row r="60" ht="12.75">
      <c r="B60" s="59" t="s">
        <v>128</v>
      </c>
    </row>
    <row r="61" ht="12.75">
      <c r="B61" s="20"/>
    </row>
    <row r="62" ht="12">
      <c r="B62" s="7" t="s">
        <v>111</v>
      </c>
    </row>
    <row r="63" ht="12">
      <c r="R63" s="7" t="s">
        <v>95</v>
      </c>
    </row>
    <row r="64" ht="12">
      <c r="R64" s="7" t="s">
        <v>104</v>
      </c>
    </row>
    <row r="65" ht="12">
      <c r="R65" s="7" t="s">
        <v>105</v>
      </c>
    </row>
    <row r="66" ht="12">
      <c r="R66" s="7" t="s">
        <v>106</v>
      </c>
    </row>
    <row r="87" ht="12">
      <c r="B87" s="7" t="s">
        <v>103</v>
      </c>
    </row>
    <row r="89" spans="2:11" ht="12">
      <c r="B89" s="7" t="s">
        <v>113</v>
      </c>
      <c r="K89" s="7" t="s">
        <v>114</v>
      </c>
    </row>
    <row r="113" spans="2:11" ht="12">
      <c r="B113" s="7" t="s">
        <v>84</v>
      </c>
      <c r="K113" s="7" t="s">
        <v>86</v>
      </c>
    </row>
    <row r="115" spans="2:11" ht="12">
      <c r="B115" s="7" t="s">
        <v>115</v>
      </c>
      <c r="K115" s="7" t="s">
        <v>112</v>
      </c>
    </row>
    <row r="139" ht="12">
      <c r="B139" s="7" t="s">
        <v>88</v>
      </c>
    </row>
    <row r="140" ht="12">
      <c r="K140" s="7" t="s">
        <v>71</v>
      </c>
    </row>
  </sheetData>
  <sheetProtection/>
  <mergeCells count="21">
    <mergeCell ref="B29:B30"/>
    <mergeCell ref="B40:C40"/>
    <mergeCell ref="B31:B32"/>
    <mergeCell ref="B33:B34"/>
    <mergeCell ref="B35:B36"/>
    <mergeCell ref="B37:C37"/>
    <mergeCell ref="B19:B20"/>
    <mergeCell ref="B21:B22"/>
    <mergeCell ref="B23:B24"/>
    <mergeCell ref="B25:B26"/>
    <mergeCell ref="B27:B28"/>
    <mergeCell ref="F3:G3"/>
    <mergeCell ref="F4:F6"/>
    <mergeCell ref="F7:F9"/>
    <mergeCell ref="F10:F12"/>
    <mergeCell ref="B47:B49"/>
    <mergeCell ref="B50:B52"/>
    <mergeCell ref="B41:B43"/>
    <mergeCell ref="B44:B46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2"/>
  <rowBreaks count="1" manualBreakCount="1">
    <brk id="5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 聡一朗</dc:creator>
  <cp:keywords/>
  <dc:description/>
  <cp:lastModifiedBy>nakamura</cp:lastModifiedBy>
  <cp:lastPrinted>2019-06-17T07:37:11Z</cp:lastPrinted>
  <dcterms:created xsi:type="dcterms:W3CDTF">2019-01-24T04:02:34Z</dcterms:created>
  <dcterms:modified xsi:type="dcterms:W3CDTF">2020-05-10T07:48:19Z</dcterms:modified>
  <cp:category/>
  <cp:version/>
  <cp:contentType/>
  <cp:contentStatus/>
</cp:coreProperties>
</file>